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DOTTORATO shared\MODULI\"/>
    </mc:Choice>
  </mc:AlternateContent>
  <bookViews>
    <workbookView xWindow="0" yWindow="0" windowWidth="20490" windowHeight="7020" activeTab="1"/>
  </bookViews>
  <sheets>
    <sheet name="INSTRUCTIONS" sheetId="6" r:id="rId1"/>
    <sheet name="DATA" sheetId="9" r:id="rId2"/>
    <sheet name="SUM" sheetId="10" r:id="rId3"/>
  </sheets>
  <calcPr calcId="162913"/>
  <pivotCaches>
    <pivotCache cacheId="24" r:id="rId4"/>
  </pivotCaches>
</workbook>
</file>

<file path=xl/calcChain.xml><?xml version="1.0" encoding="utf-8"?>
<calcChain xmlns="http://schemas.openxmlformats.org/spreadsheetml/2006/main">
  <c r="Y98" i="9" l="1"/>
  <c r="Y97" i="9"/>
  <c r="Y100" i="9"/>
  <c r="Y99" i="9"/>
  <c r="Z100" i="9"/>
  <c r="Z99" i="9"/>
  <c r="Z98" i="9"/>
  <c r="Z97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79" i="9"/>
  <c r="J46" i="9"/>
  <c r="J45" i="9"/>
  <c r="Y46" i="9" l="1"/>
  <c r="E20" i="10" l="1"/>
  <c r="Y115" i="9" l="1"/>
  <c r="Y114" i="9"/>
  <c r="Y113" i="9"/>
  <c r="Z109" i="9"/>
  <c r="Y109" i="9"/>
  <c r="Z108" i="9"/>
  <c r="Y108" i="9"/>
  <c r="Z107" i="9"/>
  <c r="Y107" i="9"/>
  <c r="Z106" i="9"/>
  <c r="Y106" i="9"/>
  <c r="Z105" i="9"/>
  <c r="Y105" i="9"/>
  <c r="Z104" i="9"/>
  <c r="Y104" i="9"/>
  <c r="Z103" i="9"/>
  <c r="Y103" i="9"/>
  <c r="Z102" i="9"/>
  <c r="Y102" i="9"/>
  <c r="Z101" i="9"/>
  <c r="Y101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J78" i="9"/>
  <c r="Y78" i="9" s="1"/>
  <c r="Z77" i="9"/>
  <c r="Y77" i="9"/>
  <c r="J77" i="9"/>
  <c r="Z76" i="9"/>
  <c r="J76" i="9"/>
  <c r="Y76" i="9" s="1"/>
  <c r="Z75" i="9"/>
  <c r="J75" i="9"/>
  <c r="Y75" i="9" s="1"/>
  <c r="Z74" i="9"/>
  <c r="J74" i="9"/>
  <c r="Y74" i="9" s="1"/>
  <c r="Z73" i="9"/>
  <c r="J73" i="9"/>
  <c r="Y73" i="9" s="1"/>
  <c r="Z72" i="9"/>
  <c r="Y72" i="9"/>
  <c r="Z71" i="9"/>
  <c r="Y71" i="9"/>
  <c r="Z70" i="9"/>
  <c r="Y70" i="9"/>
  <c r="Z69" i="9"/>
  <c r="Y69" i="9"/>
  <c r="Z68" i="9"/>
  <c r="Y68" i="9"/>
  <c r="Z67" i="9"/>
  <c r="Y67" i="9"/>
  <c r="Z66" i="9"/>
  <c r="Y66" i="9"/>
  <c r="Z65" i="9"/>
  <c r="Y65" i="9"/>
  <c r="Z64" i="9"/>
  <c r="Y64" i="9"/>
  <c r="Z63" i="9"/>
  <c r="Y63" i="9"/>
  <c r="Z62" i="9"/>
  <c r="Y62" i="9"/>
  <c r="Z61" i="9"/>
  <c r="Y61" i="9"/>
  <c r="Z60" i="9"/>
  <c r="J60" i="9"/>
  <c r="Y60" i="9" s="1"/>
  <c r="Z59" i="9"/>
  <c r="J59" i="9"/>
  <c r="Y59" i="9" s="1"/>
  <c r="Z58" i="9"/>
  <c r="J58" i="9"/>
  <c r="Y58" i="9" s="1"/>
  <c r="Z57" i="9"/>
  <c r="J57" i="9"/>
  <c r="Y57" i="9" s="1"/>
  <c r="Z56" i="9"/>
  <c r="J56" i="9"/>
  <c r="Y56" i="9" s="1"/>
  <c r="Z55" i="9"/>
  <c r="J55" i="9"/>
  <c r="Y55" i="9" s="1"/>
  <c r="Z54" i="9"/>
  <c r="J54" i="9"/>
  <c r="Y54" i="9" s="1"/>
  <c r="Z53" i="9"/>
  <c r="J53" i="9"/>
  <c r="Y53" i="9" s="1"/>
  <c r="Z52" i="9"/>
  <c r="J52" i="9"/>
  <c r="Y52" i="9" s="1"/>
  <c r="Z51" i="9"/>
  <c r="J51" i="9"/>
  <c r="Y51" i="9" s="1"/>
  <c r="Z50" i="9"/>
  <c r="J50" i="9"/>
  <c r="Y50" i="9" s="1"/>
  <c r="Z49" i="9"/>
  <c r="J49" i="9"/>
  <c r="Y49" i="9" s="1"/>
  <c r="Z48" i="9"/>
  <c r="J48" i="9"/>
  <c r="Y48" i="9" s="1"/>
  <c r="Z47" i="9"/>
  <c r="J47" i="9"/>
  <c r="Y47" i="9" s="1"/>
  <c r="Z46" i="9"/>
  <c r="Z45" i="9"/>
  <c r="Y45" i="9"/>
  <c r="Z44" i="9"/>
  <c r="Y44" i="9"/>
  <c r="Z43" i="9"/>
  <c r="Y43" i="9"/>
  <c r="Z42" i="9"/>
  <c r="Y42" i="9"/>
  <c r="Z41" i="9"/>
  <c r="Y41" i="9"/>
  <c r="Z40" i="9"/>
  <c r="Y40" i="9"/>
  <c r="Z39" i="9"/>
  <c r="Y39" i="9"/>
  <c r="Z38" i="9"/>
  <c r="Y38" i="9"/>
  <c r="Z37" i="9"/>
  <c r="Y37" i="9"/>
  <c r="Z36" i="9"/>
  <c r="Y36" i="9"/>
  <c r="Z35" i="9"/>
  <c r="Y35" i="9"/>
  <c r="Z34" i="9"/>
  <c r="Y34" i="9"/>
  <c r="Z33" i="9"/>
  <c r="Y33" i="9"/>
  <c r="Z32" i="9"/>
  <c r="Y32" i="9"/>
  <c r="Z31" i="9"/>
  <c r="Y31" i="9"/>
  <c r="Z30" i="9"/>
  <c r="Y30" i="9"/>
  <c r="Z29" i="9"/>
  <c r="Y29" i="9"/>
  <c r="Z28" i="9"/>
  <c r="Y28" i="9"/>
  <c r="Z27" i="9"/>
  <c r="Y27" i="9"/>
  <c r="Z26" i="9"/>
  <c r="Y26" i="9"/>
  <c r="Z25" i="9"/>
  <c r="Y25" i="9"/>
  <c r="Z24" i="9"/>
  <c r="Y24" i="9"/>
  <c r="Z23" i="9"/>
  <c r="Y23" i="9"/>
  <c r="Z22" i="9"/>
  <c r="Y22" i="9"/>
  <c r="Z21" i="9"/>
  <c r="Y21" i="9"/>
  <c r="Z20" i="9"/>
  <c r="Y20" i="9"/>
  <c r="Z19" i="9"/>
  <c r="Y19" i="9"/>
  <c r="Z18" i="9"/>
  <c r="Y18" i="9"/>
  <c r="Z17" i="9"/>
  <c r="Y17" i="9"/>
  <c r="Z16" i="9"/>
  <c r="Y16" i="9"/>
  <c r="Z15" i="9"/>
  <c r="Y15" i="9"/>
  <c r="Z14" i="9"/>
  <c r="Y14" i="9"/>
  <c r="Z13" i="9"/>
  <c r="Y13" i="9"/>
  <c r="Z12" i="9"/>
  <c r="Y12" i="9"/>
  <c r="Z11" i="9"/>
  <c r="Y11" i="9"/>
  <c r="Z10" i="9"/>
  <c r="Y10" i="9"/>
  <c r="Z9" i="9"/>
  <c r="Y9" i="9"/>
  <c r="Z8" i="9"/>
  <c r="Y8" i="9"/>
  <c r="Z7" i="9"/>
  <c r="Y7" i="9"/>
  <c r="Z6" i="9"/>
  <c r="Y6" i="9"/>
  <c r="Z5" i="9"/>
  <c r="Y5" i="9"/>
  <c r="Z4" i="9"/>
  <c r="Y4" i="9"/>
  <c r="Z3" i="9"/>
  <c r="Y3" i="9"/>
  <c r="B3" i="9"/>
  <c r="B4" i="9" s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Z2" i="9"/>
  <c r="Y2" i="9"/>
  <c r="A101" i="9" l="1"/>
  <c r="A102" i="9" s="1"/>
  <c r="A103" i="9" s="1"/>
  <c r="A108" i="9" s="1"/>
  <c r="A109" i="9" s="1"/>
  <c r="A97" i="9"/>
  <c r="A98" i="9" s="1"/>
  <c r="A99" i="9" s="1"/>
  <c r="A100" i="9" s="1"/>
  <c r="B45" i="9"/>
  <c r="B54" i="9" s="1"/>
  <c r="B63" i="9" s="1"/>
  <c r="B72" i="9" s="1"/>
  <c r="B81" i="9" s="1"/>
  <c r="B90" i="9" s="1"/>
  <c r="B37" i="9"/>
  <c r="A104" i="9" l="1"/>
  <c r="A105" i="9" s="1"/>
  <c r="A106" i="9" s="1"/>
  <c r="A107" i="9" s="1"/>
  <c r="B103" i="9"/>
  <c r="B99" i="9"/>
  <c r="A115" i="9"/>
  <c r="A110" i="9"/>
  <c r="A111" i="9" s="1"/>
  <c r="A112" i="9" s="1"/>
  <c r="A113" i="9" s="1"/>
  <c r="A114" i="9" s="1"/>
  <c r="B38" i="9"/>
  <c r="B46" i="9"/>
  <c r="B55" i="9" s="1"/>
  <c r="B64" i="9" s="1"/>
  <c r="B73" i="9" s="1"/>
  <c r="B82" i="9" s="1"/>
  <c r="B91" i="9" s="1"/>
  <c r="B100" i="9" s="1"/>
  <c r="B39" i="9" l="1"/>
  <c r="B47" i="9"/>
  <c r="B56" i="9" s="1"/>
  <c r="B65" i="9" s="1"/>
  <c r="B74" i="9" s="1"/>
  <c r="B83" i="9" s="1"/>
  <c r="B92" i="9" s="1"/>
  <c r="B108" i="9"/>
  <c r="B104" i="9"/>
  <c r="B109" i="9" l="1"/>
  <c r="B105" i="9"/>
  <c r="B40" i="9"/>
  <c r="B48" i="9"/>
  <c r="B57" i="9" s="1"/>
  <c r="B66" i="9" s="1"/>
  <c r="B75" i="9" s="1"/>
  <c r="B84" i="9" s="1"/>
  <c r="B93" i="9" s="1"/>
  <c r="B115" i="9" l="1"/>
  <c r="B110" i="9"/>
  <c r="B106" i="9"/>
  <c r="B49" i="9"/>
  <c r="B58" i="9" s="1"/>
  <c r="B67" i="9" s="1"/>
  <c r="B76" i="9" s="1"/>
  <c r="B85" i="9" s="1"/>
  <c r="B94" i="9" s="1"/>
  <c r="B41" i="9"/>
  <c r="B42" i="9" l="1"/>
  <c r="B50" i="9"/>
  <c r="B59" i="9" s="1"/>
  <c r="B68" i="9" s="1"/>
  <c r="B77" i="9" s="1"/>
  <c r="B86" i="9" s="1"/>
  <c r="B95" i="9" s="1"/>
  <c r="B111" i="9"/>
  <c r="B107" i="9"/>
  <c r="B43" i="9" l="1"/>
  <c r="B51" i="9"/>
  <c r="B60" i="9" s="1"/>
  <c r="B69" i="9" s="1"/>
  <c r="B78" i="9" s="1"/>
  <c r="B87" i="9" s="1"/>
  <c r="B96" i="9" s="1"/>
  <c r="B114" i="9" s="1"/>
  <c r="B113" i="9"/>
  <c r="B112" i="9"/>
  <c r="B44" i="9" l="1"/>
  <c r="B53" i="9" s="1"/>
  <c r="B62" i="9" s="1"/>
  <c r="B71" i="9" s="1"/>
  <c r="B80" i="9" s="1"/>
  <c r="B89" i="9" s="1"/>
  <c r="B52" i="9"/>
  <c r="B61" i="9" s="1"/>
  <c r="B70" i="9" s="1"/>
  <c r="B79" i="9" s="1"/>
  <c r="B88" i="9" s="1"/>
  <c r="B101" i="9" l="1"/>
  <c r="B97" i="9"/>
  <c r="B102" i="9"/>
  <c r="B98" i="9"/>
</calcChain>
</file>

<file path=xl/sharedStrings.xml><?xml version="1.0" encoding="utf-8"?>
<sst xmlns="http://schemas.openxmlformats.org/spreadsheetml/2006/main" count="374" uniqueCount="140">
  <si>
    <t>SAFA</t>
  </si>
  <si>
    <t>anno</t>
  </si>
  <si>
    <t>Grugliasco</t>
  </si>
  <si>
    <t>presentazione</t>
  </si>
  <si>
    <t>poster</t>
  </si>
  <si>
    <t>tipo convegno</t>
  </si>
  <si>
    <t>tipo stage</t>
  </si>
  <si>
    <t>ente</t>
  </si>
  <si>
    <t>ruolo</t>
  </si>
  <si>
    <t>rivista</t>
  </si>
  <si>
    <t>lingua</t>
  </si>
  <si>
    <t>voti</t>
  </si>
  <si>
    <t>A</t>
  </si>
  <si>
    <t>B</t>
  </si>
  <si>
    <t>C</t>
  </si>
  <si>
    <t>D</t>
  </si>
  <si>
    <t>celle di servizio</t>
  </si>
  <si>
    <t>LAST AND FIRST NAME</t>
  </si>
  <si>
    <t>CYCLE</t>
  </si>
  <si>
    <t>ACTIVITY</t>
  </si>
  <si>
    <t>DOCTORATE YEAR</t>
  </si>
  <si>
    <t>TITLE</t>
  </si>
  <si>
    <t>ORGANIZING BODY</t>
  </si>
  <si>
    <t>BEGINNING DATE</t>
  </si>
  <si>
    <t>FINAL DATE</t>
  </si>
  <si>
    <t>PLACE</t>
  </si>
  <si>
    <t>DURATION</t>
  </si>
  <si>
    <t>UNITS FOR DURATION</t>
  </si>
  <si>
    <t>TEACHER(S)</t>
  </si>
  <si>
    <t>SCORE</t>
  </si>
  <si>
    <t>PAPER TITLE</t>
  </si>
  <si>
    <t>TYPE</t>
  </si>
  <si>
    <t>INTERNAZIONALIZATION</t>
  </si>
  <si>
    <t>TYPE OF BODY</t>
  </si>
  <si>
    <t>ROLE</t>
  </si>
  <si>
    <t>AUTHORS</t>
  </si>
  <si>
    <t>PUBLICATION YEAR</t>
  </si>
  <si>
    <t>PAPER DETAILS</t>
  </si>
  <si>
    <t>VALUE</t>
  </si>
  <si>
    <t>U-GOV ID</t>
  </si>
  <si>
    <t>LANGUAGE</t>
  </si>
  <si>
    <t>DRAFT CFR</t>
  </si>
  <si>
    <t>FILTER FOR EXTERNAL ACTIVITIES</t>
  </si>
  <si>
    <t>oral</t>
  </si>
  <si>
    <t>national</t>
  </si>
  <si>
    <t>international</t>
  </si>
  <si>
    <t>abroad</t>
  </si>
  <si>
    <t>public</t>
  </si>
  <si>
    <t>private</t>
  </si>
  <si>
    <t>1st author</t>
  </si>
  <si>
    <t>co-author</t>
  </si>
  <si>
    <t>not ISI</t>
  </si>
  <si>
    <t>Italian</t>
  </si>
  <si>
    <t>English</t>
  </si>
  <si>
    <t>publications</t>
  </si>
  <si>
    <t>thesis</t>
  </si>
  <si>
    <t>annual oral presentation</t>
  </si>
  <si>
    <t>hours</t>
  </si>
  <si>
    <t>days</t>
  </si>
  <si>
    <t>months</t>
  </si>
  <si>
    <t>free cells</t>
  </si>
  <si>
    <t>do not modify, please</t>
  </si>
  <si>
    <t>do not fill</t>
  </si>
  <si>
    <t>separation line</t>
  </si>
  <si>
    <t>these cells will be filled by the Coordinator</t>
  </si>
  <si>
    <t>Somma di DRAFT CFR</t>
  </si>
  <si>
    <t>training period abroad</t>
  </si>
  <si>
    <t>ABOUT</t>
  </si>
  <si>
    <t>WHEN</t>
  </si>
  <si>
    <t>HOW</t>
  </si>
  <si>
    <t>Fill in ALL cells with white background.</t>
  </si>
  <si>
    <t>The cells with green background are already precompiled and should not be changed.</t>
  </si>
  <si>
    <t>The cells with gray background should not be compiled.</t>
  </si>
  <si>
    <t>Some cells contain more detailed instructions as comments within the cells.</t>
  </si>
  <si>
    <t>SAVE FILE</t>
  </si>
  <si>
    <t>credits form</t>
  </si>
  <si>
    <t>DATA' SHEET</t>
  </si>
  <si>
    <t>SUM' SHEET</t>
  </si>
  <si>
    <t>Enter data in the 'DATA' sheet.</t>
  </si>
  <si>
    <t>Some cells contain a drop-down menu, please select the right option.</t>
  </si>
  <si>
    <t>You cannot delete rows, if they are not required leave them empty.</t>
  </si>
  <si>
    <t>When you enter data of a Course, you must enter the score (or the word 'passed').</t>
  </si>
  <si>
    <t>When you enter a Presentations at a congress also include cases where you are not the first author.</t>
  </si>
  <si>
    <t>MAKE SURE YOU HAVE COMPLETED ALL CELLS FOR EACH ROW. Some fields are required to calculate credits or to display pivot tables.</t>
  </si>
  <si>
    <t>The 'SUM' sheet will let you know your draft credits sum.</t>
  </si>
  <si>
    <t>Please always update the latest version you will receive after credits are validated.</t>
  </si>
  <si>
    <t>seminars</t>
  </si>
  <si>
    <t>courses</t>
  </si>
  <si>
    <t>patents</t>
  </si>
  <si>
    <t>Italy</t>
  </si>
  <si>
    <t>teaching</t>
  </si>
  <si>
    <t>All PhD students from the 35th cycle onwards should use this form.</t>
  </si>
  <si>
    <t>The file is the same for all years, please keep it and update it progressively by adding new information.</t>
  </si>
  <si>
    <t>By the end of each year, in September.</t>
  </si>
  <si>
    <t>Save the file as 'CREDITS FORM LastName FirstName.xls' and send it to dottorato.safa@unito.it</t>
  </si>
  <si>
    <t>Bibliography and Bibliometry</t>
  </si>
  <si>
    <t>Mixed Models</t>
  </si>
  <si>
    <t>Correspondence analysis</t>
  </si>
  <si>
    <t>Multivariate statistics of Ecological data</t>
  </si>
  <si>
    <t>Cluster Analysis</t>
  </si>
  <si>
    <t>Time series analysis and prediction in R</t>
  </si>
  <si>
    <t>Academic English</t>
  </si>
  <si>
    <t>Bosco</t>
  </si>
  <si>
    <t>Sacco</t>
  </si>
  <si>
    <t>Bollani</t>
  </si>
  <si>
    <t>Garbarino</t>
  </si>
  <si>
    <t>Lombardi/Lonati</t>
  </si>
  <si>
    <t>Ascoli</t>
  </si>
  <si>
    <t>Robinson</t>
  </si>
  <si>
    <t>Drafting images for scientific purposes</t>
  </si>
  <si>
    <t>Ethics in publication</t>
  </si>
  <si>
    <t>The Editors' opinion (Roundtable)</t>
  </si>
  <si>
    <t>Scientific communication and social networks</t>
  </si>
  <si>
    <t>The research context</t>
  </si>
  <si>
    <t>Negro</t>
  </si>
  <si>
    <t>Borreani</t>
  </si>
  <si>
    <t>Rolle et al</t>
  </si>
  <si>
    <t>Masino</t>
  </si>
  <si>
    <t>Grgnani et al</t>
  </si>
  <si>
    <t>attending to conferences</t>
  </si>
  <si>
    <t>presentations at conferences</t>
  </si>
  <si>
    <t>Date:</t>
  </si>
  <si>
    <t>Name:</t>
  </si>
  <si>
    <t>Q1</t>
  </si>
  <si>
    <t>Q2</t>
  </si>
  <si>
    <t>Q3-Q4</t>
  </si>
  <si>
    <t>A draft calculation of credits will appear automatically in locked cells (column Y, you cannot modify it).</t>
  </si>
  <si>
    <t>naz</t>
  </si>
  <si>
    <t>co</t>
  </si>
  <si>
    <t>primo</t>
  </si>
  <si>
    <t>int</t>
  </si>
  <si>
    <t>orale</t>
  </si>
  <si>
    <t>Seminars (given)</t>
  </si>
  <si>
    <t>annual research activity</t>
  </si>
  <si>
    <t>remember to update the pivot table before printing it</t>
  </si>
  <si>
    <t>Etichette di riga</t>
  </si>
  <si>
    <t>Totale complessivo</t>
  </si>
  <si>
    <t>Etichette di colonna</t>
  </si>
  <si>
    <t>Communication (Non scientific publications)</t>
  </si>
  <si>
    <t>The blue lines fill be filled upon credit validation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</si>
</sst>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€]\ * #,##0.00_-;\-[$€]\ * #,##0.00_-;_-[$€]\ * &quot;-&quot;??_-;_-@_-"/>
    <numFmt numFmtId="165" formatCode="dd/mm/yy;@"/>
    <numFmt numFmtId="166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3" fillId="0" borderId="0" xfId="0" applyFont="1"/>
    <xf numFmtId="0" fontId="1" fillId="0" borderId="0" xfId="0" applyFont="1" applyProtection="1">
      <protection locked="0"/>
    </xf>
    <xf numFmtId="165" fontId="0" fillId="0" borderId="0" xfId="0" applyNumberFormat="1" applyBorder="1" applyProtection="1">
      <protection locked="0"/>
    </xf>
    <xf numFmtId="165" fontId="1" fillId="0" borderId="0" xfId="0" applyNumberFormat="1" applyFont="1" applyBorder="1" applyProtection="1">
      <protection locked="0"/>
    </xf>
    <xf numFmtId="0" fontId="0" fillId="3" borderId="0" xfId="0" applyFill="1" applyBorder="1" applyProtection="1"/>
    <xf numFmtId="165" fontId="0" fillId="3" borderId="0" xfId="0" applyNumberFormat="1" applyFill="1" applyProtection="1"/>
    <xf numFmtId="0" fontId="0" fillId="3" borderId="0" xfId="0" applyFill="1" applyProtection="1"/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7" fillId="0" borderId="0" xfId="0" quotePrefix="1" applyFont="1"/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7" borderId="10" xfId="0" applyFill="1" applyBorder="1" applyProtection="1"/>
    <xf numFmtId="0" fontId="0" fillId="7" borderId="0" xfId="0" applyFill="1" applyBorder="1" applyProtection="1"/>
    <xf numFmtId="0" fontId="5" fillId="7" borderId="0" xfId="0" applyFont="1" applyFill="1" applyBorder="1" applyProtection="1"/>
    <xf numFmtId="0" fontId="0" fillId="7" borderId="11" xfId="0" applyFill="1" applyBorder="1" applyProtection="1"/>
    <xf numFmtId="0" fontId="0" fillId="6" borderId="11" xfId="0" applyFill="1" applyBorder="1" applyProtection="1">
      <protection locked="0"/>
    </xf>
    <xf numFmtId="0" fontId="8" fillId="0" borderId="0" xfId="0" applyFont="1"/>
    <xf numFmtId="165" fontId="0" fillId="0" borderId="0" xfId="0" applyNumberFormat="1" applyFill="1" applyBorder="1" applyAlignment="1" applyProtection="1">
      <alignment horizontal="left"/>
      <protection locked="0"/>
    </xf>
    <xf numFmtId="165" fontId="0" fillId="0" borderId="11" xfId="0" applyNumberForma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165" fontId="1" fillId="3" borderId="0" xfId="0" applyNumberFormat="1" applyFont="1" applyFill="1" applyProtection="1"/>
    <xf numFmtId="166" fontId="4" fillId="0" borderId="0" xfId="0" applyNumberFormat="1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0" fontId="1" fillId="0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2" borderId="11" xfId="0" applyFill="1" applyBorder="1" applyProtection="1">
      <protection locked="0"/>
    </xf>
    <xf numFmtId="166" fontId="0" fillId="2" borderId="0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166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6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6" fontId="0" fillId="0" borderId="0" xfId="0" applyNumberFormat="1" applyProtection="1">
      <protection locked="0"/>
    </xf>
    <xf numFmtId="165" fontId="0" fillId="3" borderId="0" xfId="0" applyNumberFormat="1" applyFill="1" applyBorder="1" applyProtection="1"/>
    <xf numFmtId="14" fontId="0" fillId="3" borderId="0" xfId="0" applyNumberFormat="1" applyFill="1" applyBorder="1" applyProtection="1"/>
    <xf numFmtId="165" fontId="0" fillId="3" borderId="0" xfId="0" applyNumberFormat="1" applyFill="1" applyBorder="1" applyAlignment="1" applyProtection="1">
      <alignment horizontal="left"/>
    </xf>
    <xf numFmtId="165" fontId="0" fillId="3" borderId="11" xfId="0" applyNumberFormat="1" applyFill="1" applyBorder="1" applyAlignment="1" applyProtection="1">
      <alignment horizontal="left"/>
    </xf>
    <xf numFmtId="0" fontId="0" fillId="3" borderId="11" xfId="0" applyFill="1" applyBorder="1" applyProtection="1"/>
    <xf numFmtId="165" fontId="0" fillId="7" borderId="11" xfId="0" applyNumberFormat="1" applyFill="1" applyBorder="1" applyAlignment="1" applyProtection="1">
      <alignment horizontal="left"/>
    </xf>
    <xf numFmtId="165" fontId="0" fillId="7" borderId="10" xfId="0" applyNumberFormat="1" applyFill="1" applyBorder="1" applyAlignment="1" applyProtection="1">
      <alignment horizontal="left"/>
    </xf>
    <xf numFmtId="165" fontId="5" fillId="7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166" fontId="6" fillId="2" borderId="0" xfId="0" applyNumberFormat="1" applyFont="1" applyFill="1" applyBorder="1" applyProtection="1"/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166" fontId="5" fillId="2" borderId="11" xfId="0" applyNumberFormat="1" applyFont="1" applyFill="1" applyBorder="1" applyProtection="1"/>
    <xf numFmtId="0" fontId="5" fillId="2" borderId="11" xfId="0" applyFont="1" applyFill="1" applyBorder="1" applyProtection="1"/>
    <xf numFmtId="166" fontId="5" fillId="6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0" fontId="5" fillId="2" borderId="10" xfId="0" applyFont="1" applyFill="1" applyBorder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11" xfId="0" applyBorder="1" applyProtection="1"/>
    <xf numFmtId="0" fontId="0" fillId="0" borderId="11" xfId="0" applyFill="1" applyBorder="1" applyProtection="1"/>
    <xf numFmtId="0" fontId="0" fillId="0" borderId="10" xfId="0" applyBorder="1" applyProtection="1"/>
    <xf numFmtId="14" fontId="3" fillId="0" borderId="0" xfId="0" applyNumberFormat="1" applyFont="1" applyAlignment="1" applyProtection="1">
      <alignment horizontal="left" wrapText="1"/>
      <protection locked="0"/>
    </xf>
    <xf numFmtId="14" fontId="0" fillId="3" borderId="0" xfId="0" applyNumberFormat="1" applyFill="1" applyProtection="1"/>
    <xf numFmtId="14" fontId="0" fillId="0" borderId="0" xfId="0" applyNumberFormat="1" applyFill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1" fillId="0" borderId="0" xfId="0" applyNumberFormat="1" applyFont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14" fontId="1" fillId="0" borderId="0" xfId="0" applyNumberFormat="1" applyFont="1" applyBorder="1" applyAlignment="1" applyProtection="1">
      <alignment horizontal="left"/>
      <protection locked="0"/>
    </xf>
    <xf numFmtId="14" fontId="0" fillId="3" borderId="0" xfId="0" applyNumberFormat="1" applyFill="1" applyBorder="1" applyAlignment="1" applyProtection="1">
      <alignment horizontal="left"/>
    </xf>
    <xf numFmtId="14" fontId="0" fillId="7" borderId="11" xfId="0" applyNumberFormat="1" applyFill="1" applyBorder="1" applyAlignment="1" applyProtection="1">
      <alignment horizontal="left"/>
    </xf>
    <xf numFmtId="14" fontId="0" fillId="7" borderId="0" xfId="0" applyNumberFormat="1" applyFill="1" applyBorder="1" applyProtection="1"/>
    <xf numFmtId="14" fontId="0" fillId="7" borderId="11" xfId="0" applyNumberFormat="1" applyFill="1" applyBorder="1" applyProtection="1"/>
    <xf numFmtId="14" fontId="5" fillId="7" borderId="0" xfId="0" applyNumberFormat="1" applyFont="1" applyFill="1" applyBorder="1" applyAlignment="1" applyProtection="1">
      <alignment horizontal="left"/>
    </xf>
    <xf numFmtId="14" fontId="0" fillId="7" borderId="10" xfId="0" applyNumberFormat="1" applyFill="1" applyBorder="1" applyAlignment="1" applyProtection="1">
      <alignment horizontal="left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7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12" xfId="0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0" fillId="7" borderId="12" xfId="0" applyFill="1" applyBorder="1" applyProtection="1"/>
    <xf numFmtId="14" fontId="0" fillId="7" borderId="12" xfId="0" applyNumberFormat="1" applyFill="1" applyBorder="1" applyAlignment="1" applyProtection="1">
      <alignment horizontal="left"/>
    </xf>
    <xf numFmtId="165" fontId="0" fillId="7" borderId="12" xfId="0" applyNumberFormat="1" applyFill="1" applyBorder="1" applyAlignment="1" applyProtection="1">
      <alignment horizontal="left"/>
    </xf>
    <xf numFmtId="0" fontId="0" fillId="3" borderId="12" xfId="0" applyFill="1" applyBorder="1" applyProtection="1"/>
    <xf numFmtId="0" fontId="0" fillId="0" borderId="12" xfId="0" applyFill="1" applyBorder="1" applyProtection="1">
      <protection locked="0"/>
    </xf>
    <xf numFmtId="166" fontId="5" fillId="2" borderId="12" xfId="0" applyNumberFormat="1" applyFont="1" applyFill="1" applyBorder="1" applyProtection="1"/>
    <xf numFmtId="0" fontId="5" fillId="2" borderId="12" xfId="0" applyFont="1" applyFill="1" applyBorder="1" applyProtection="1"/>
    <xf numFmtId="0" fontId="9" fillId="0" borderId="0" xfId="0" applyFont="1"/>
  </cellXfs>
  <cellStyles count="3">
    <cellStyle name="Euro 2" xfId="1"/>
    <cellStyle name="Normale" xfId="0" builtinId="0"/>
    <cellStyle name="Normale 2" xfId="2"/>
  </cellStyles>
  <dxfs count="0"/>
  <tableStyles count="0" defaultTableStyle="TableStyleMedium9" defaultPivotStyle="PivotStyleLight16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onora Bonifacio" refreshedDate="44119.539434953702" createdVersion="6" refreshedVersion="6" minRefreshableVersion="3" recordCount="5142">
  <cacheSource type="worksheet">
    <worksheetSource ref="A1:Z1048576" sheet="DATA"/>
  </cacheSource>
  <cacheFields count="26">
    <cacheField name="LAST AND FIRST NAME" numFmtId="0">
      <sharedItems containsString="0" containsBlank="1" containsNumber="1" containsInteger="1" minValue="0" maxValue="0"/>
    </cacheField>
    <cacheField name="CYCLE" numFmtId="0">
      <sharedItems containsString="0" containsBlank="1" containsNumber="1" containsInteger="1" minValue="0" maxValue="0"/>
    </cacheField>
    <cacheField name="ACTIVITY" numFmtId="0">
      <sharedItems containsBlank="1" containsMixedTypes="1" containsNumber="1" containsInteger="1" minValue="1" maxValue="3" count="19">
        <s v="courses"/>
        <s v="seminars"/>
        <s v="attending to conferences"/>
        <s v="presentations at conferences"/>
        <s v="training period abroad"/>
        <s v="publications"/>
        <s v="Communication (Non scientific publications)"/>
        <s v="teaching"/>
        <s v="Seminars (given)"/>
        <s v="patents"/>
        <s v="annual research activity"/>
        <s v="annual oral presentation"/>
        <s v="thesis"/>
        <m/>
        <s v="celle di servizio"/>
        <s v="anno"/>
        <n v="1"/>
        <n v="2"/>
        <n v="3"/>
      </sharedItems>
    </cacheField>
    <cacheField name="DOCTORATE YEAR" numFmtId="0">
      <sharedItems containsBlank="1" containsMixedTypes="1" containsNumber="1" containsInteger="1" minValue="1" maxValue="3" count="12">
        <m/>
        <s v="free cells"/>
        <s v="do not modify, please"/>
        <s v="do not fill"/>
        <s v="separation line"/>
        <s v="these cells will be filled by the Coordinator"/>
        <s v="presentazione"/>
        <s v="oral"/>
        <s v="poster"/>
        <n v="2" u="1"/>
        <n v="1" u="1"/>
        <n v="3" u="1"/>
      </sharedItems>
    </cacheField>
    <cacheField name="TITLE" numFmtId="0">
      <sharedItems containsBlank="1"/>
    </cacheField>
    <cacheField name="ORGANIZING BODY" numFmtId="0">
      <sharedItems containsBlank="1"/>
    </cacheField>
    <cacheField name="BEGINNING DATE" numFmtId="14">
      <sharedItems containsBlank="1"/>
    </cacheField>
    <cacheField name="FINAL DATE" numFmtId="0">
      <sharedItems containsBlank="1"/>
    </cacheField>
    <cacheField name="PLACE" numFmtId="0">
      <sharedItems containsBlank="1" containsMixedTypes="1" containsNumber="1" minValue="1" maxValue="3"/>
    </cacheField>
    <cacheField name="DURATION" numFmtId="0">
      <sharedItems containsBlank="1" containsMixedTypes="1" containsNumber="1" containsInteger="1" minValue="0" maxValue="0"/>
    </cacheField>
    <cacheField name="UNITS FOR DURATION" numFmtId="0">
      <sharedItems containsBlank="1"/>
    </cacheField>
    <cacheField name="TEACHER(S)" numFmtId="0">
      <sharedItems containsBlank="1"/>
    </cacheField>
    <cacheField name="SCORE" numFmtId="0">
      <sharedItems containsString="0" containsBlank="1" containsNumber="1" containsInteger="1" minValue="35" maxValue="39"/>
    </cacheField>
    <cacheField name="PAPER TITLE" numFmtId="0">
      <sharedItems containsNonDate="0" containsString="0" containsBlank="1"/>
    </cacheField>
    <cacheField name="TYPE" numFmtId="0">
      <sharedItems containsNonDate="0" containsString="0" containsBlank="1"/>
    </cacheField>
    <cacheField name="INTERNAZIONALIZATION" numFmtId="0">
      <sharedItems containsBlank="1"/>
    </cacheField>
    <cacheField name="TYPE OF BODY" numFmtId="0">
      <sharedItems containsNonDate="0" containsString="0" containsBlank="1"/>
    </cacheField>
    <cacheField name="ROLE" numFmtId="0">
      <sharedItems containsBlank="1"/>
    </cacheField>
    <cacheField name="AUTHORS" numFmtId="0">
      <sharedItems containsNonDate="0" containsString="0" containsBlank="1"/>
    </cacheField>
    <cacheField name="PUBLICATION YEAR" numFmtId="0">
      <sharedItems containsNonDate="0" containsString="0" containsBlank="1"/>
    </cacheField>
    <cacheField name="PAPER DETAILS" numFmtId="0">
      <sharedItems containsNonDate="0" containsString="0" containsBlank="1"/>
    </cacheField>
    <cacheField name="VALUE" numFmtId="0">
      <sharedItems containsBlank="1"/>
    </cacheField>
    <cacheField name="U-GOV ID" numFmtId="0">
      <sharedItems containsNonDate="0" containsString="0" containsBlank="1"/>
    </cacheField>
    <cacheField name="LANGUAGE" numFmtId="0">
      <sharedItems containsNonDate="0" containsString="0" containsBlank="1"/>
    </cacheField>
    <cacheField name="DRAFT CFR" numFmtId="166">
      <sharedItems containsString="0" containsBlank="1" containsNumber="1" containsInteger="1" minValue="0" maxValue="12"/>
    </cacheField>
    <cacheField name="FILTER FOR EXTERNAL ACTIVITIES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2">
  <r>
    <m/>
    <m/>
    <x v="0"/>
    <x v="0"/>
    <s v="Bibliography and Bibliometry"/>
    <s v="SAFA"/>
    <m/>
    <m/>
    <s v="Grugliasco"/>
    <m/>
    <s v="hours"/>
    <s v="Bosco"/>
    <m/>
    <m/>
    <m/>
    <m/>
    <m/>
    <m/>
    <m/>
    <m/>
    <m/>
    <m/>
    <m/>
    <m/>
    <n v="0"/>
    <n v="0"/>
  </r>
  <r>
    <n v="0"/>
    <n v="0"/>
    <x v="0"/>
    <x v="0"/>
    <s v="Mixed Models"/>
    <s v="SAFA"/>
    <m/>
    <m/>
    <s v="Grugliasco"/>
    <m/>
    <s v="hours"/>
    <s v="Sacco"/>
    <m/>
    <m/>
    <m/>
    <m/>
    <m/>
    <m/>
    <m/>
    <m/>
    <m/>
    <m/>
    <m/>
    <m/>
    <n v="0"/>
    <n v="0"/>
  </r>
  <r>
    <n v="0"/>
    <n v="0"/>
    <x v="0"/>
    <x v="0"/>
    <s v="Correspondence analysis"/>
    <s v="SAFA"/>
    <m/>
    <m/>
    <s v="Grugliasco"/>
    <m/>
    <s v="hours"/>
    <s v="Bollani"/>
    <m/>
    <m/>
    <m/>
    <m/>
    <m/>
    <m/>
    <m/>
    <m/>
    <m/>
    <m/>
    <m/>
    <m/>
    <n v="0"/>
    <n v="0"/>
  </r>
  <r>
    <n v="0"/>
    <n v="0"/>
    <x v="0"/>
    <x v="0"/>
    <s v="Multivariate statistics of Ecological data"/>
    <s v="SAFA"/>
    <m/>
    <m/>
    <s v="Grugliasco"/>
    <m/>
    <s v="hours"/>
    <s v="Garbarino"/>
    <m/>
    <m/>
    <m/>
    <m/>
    <m/>
    <m/>
    <m/>
    <m/>
    <m/>
    <m/>
    <m/>
    <m/>
    <n v="0"/>
    <n v="0"/>
  </r>
  <r>
    <n v="0"/>
    <n v="0"/>
    <x v="0"/>
    <x v="0"/>
    <s v="Cluster Analysis"/>
    <s v="SAFA"/>
    <m/>
    <m/>
    <s v="Grugliasco"/>
    <m/>
    <s v="hours"/>
    <s v="Lombardi/Lonati"/>
    <m/>
    <m/>
    <m/>
    <m/>
    <m/>
    <m/>
    <m/>
    <m/>
    <m/>
    <m/>
    <m/>
    <m/>
    <n v="0"/>
    <n v="0"/>
  </r>
  <r>
    <n v="0"/>
    <n v="0"/>
    <x v="0"/>
    <x v="0"/>
    <s v="Time series analysis and prediction in R"/>
    <s v="SAFA"/>
    <m/>
    <m/>
    <s v="Grugliasco"/>
    <m/>
    <s v="hours"/>
    <s v="Ascoli"/>
    <m/>
    <m/>
    <m/>
    <m/>
    <m/>
    <m/>
    <m/>
    <m/>
    <m/>
    <m/>
    <m/>
    <m/>
    <n v="0"/>
    <n v="0"/>
  </r>
  <r>
    <n v="0"/>
    <n v="0"/>
    <x v="0"/>
    <x v="0"/>
    <s v="Academic English"/>
    <s v="SAFA"/>
    <m/>
    <m/>
    <s v="Grugliasco"/>
    <m/>
    <s v="hours"/>
    <s v="Robinson"/>
    <m/>
    <m/>
    <m/>
    <m/>
    <m/>
    <m/>
    <m/>
    <m/>
    <m/>
    <m/>
    <m/>
    <m/>
    <n v="0"/>
    <n v="0"/>
  </r>
  <r>
    <n v="0"/>
    <n v="0"/>
    <x v="0"/>
    <x v="0"/>
    <s v="Drafting images for scientific purposes"/>
    <s v="SAFA"/>
    <m/>
    <m/>
    <s v="Grugliasco"/>
    <m/>
    <s v="hours"/>
    <s v="Negro"/>
    <m/>
    <m/>
    <m/>
    <m/>
    <m/>
    <m/>
    <m/>
    <m/>
    <m/>
    <m/>
    <m/>
    <m/>
    <n v="0"/>
    <n v="0"/>
  </r>
  <r>
    <n v="0"/>
    <n v="0"/>
    <x v="0"/>
    <x v="0"/>
    <s v="Ethics in publication"/>
    <s v="SAFA"/>
    <m/>
    <m/>
    <s v="Grugliasco"/>
    <m/>
    <s v="hours"/>
    <s v="Borreani"/>
    <m/>
    <m/>
    <m/>
    <m/>
    <m/>
    <m/>
    <m/>
    <m/>
    <m/>
    <m/>
    <m/>
    <m/>
    <n v="0"/>
    <n v="0"/>
  </r>
  <r>
    <n v="0"/>
    <n v="0"/>
    <x v="0"/>
    <x v="0"/>
    <s v="The Editors' opinion (Roundtable)"/>
    <s v="SAFA"/>
    <m/>
    <m/>
    <s v="Grugliasco"/>
    <m/>
    <s v="hours"/>
    <s v="Rolle et al"/>
    <m/>
    <m/>
    <m/>
    <m/>
    <m/>
    <m/>
    <m/>
    <m/>
    <m/>
    <m/>
    <m/>
    <m/>
    <n v="0"/>
    <n v="0"/>
  </r>
  <r>
    <n v="0"/>
    <n v="0"/>
    <x v="0"/>
    <x v="0"/>
    <s v="Scientific communication and social networks"/>
    <s v="SAFA"/>
    <m/>
    <m/>
    <s v="Grugliasco"/>
    <m/>
    <s v="hours"/>
    <s v="Masino"/>
    <m/>
    <m/>
    <m/>
    <m/>
    <m/>
    <m/>
    <m/>
    <m/>
    <m/>
    <m/>
    <m/>
    <m/>
    <n v="0"/>
    <n v="0"/>
  </r>
  <r>
    <n v="0"/>
    <n v="0"/>
    <x v="0"/>
    <x v="0"/>
    <s v="The research context"/>
    <s v="SAFA"/>
    <m/>
    <m/>
    <s v="Grugliasco"/>
    <m/>
    <s v="hours"/>
    <s v="Grgnani et al"/>
    <m/>
    <m/>
    <m/>
    <m/>
    <m/>
    <m/>
    <m/>
    <m/>
    <m/>
    <m/>
    <m/>
    <m/>
    <n v="0"/>
    <n v="0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0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1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2"/>
    <x v="0"/>
    <m/>
    <m/>
    <m/>
    <m/>
    <m/>
    <n v="0"/>
    <s v="days"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3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4"/>
    <x v="0"/>
    <m/>
    <m/>
    <m/>
    <m/>
    <m/>
    <n v="0"/>
    <s v="months"/>
    <m/>
    <m/>
    <m/>
    <m/>
    <s v="abroad"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s v="1st author"/>
    <m/>
    <m/>
    <m/>
    <s v="Q1"/>
    <m/>
    <m/>
    <n v="12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5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6"/>
    <x v="0"/>
    <m/>
    <m/>
    <m/>
    <m/>
    <m/>
    <m/>
    <m/>
    <m/>
    <m/>
    <m/>
    <m/>
    <m/>
    <m/>
    <s v="1st author"/>
    <m/>
    <m/>
    <m/>
    <m/>
    <m/>
    <m/>
    <n v="2"/>
    <n v="1"/>
  </r>
  <r>
    <n v="0"/>
    <n v="0"/>
    <x v="6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6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6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7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7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7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8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8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8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8"/>
    <x v="0"/>
    <m/>
    <m/>
    <m/>
    <m/>
    <m/>
    <m/>
    <s v="hours"/>
    <m/>
    <m/>
    <m/>
    <m/>
    <m/>
    <m/>
    <m/>
    <m/>
    <m/>
    <m/>
    <m/>
    <m/>
    <m/>
    <n v="0"/>
    <n v="1"/>
  </r>
  <r>
    <n v="0"/>
    <n v="0"/>
    <x v="9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9"/>
    <x v="0"/>
    <m/>
    <m/>
    <m/>
    <m/>
    <m/>
    <m/>
    <m/>
    <m/>
    <m/>
    <m/>
    <m/>
    <m/>
    <m/>
    <m/>
    <m/>
    <m/>
    <m/>
    <m/>
    <m/>
    <m/>
    <n v="0"/>
    <n v="1"/>
  </r>
  <r>
    <n v="0"/>
    <n v="0"/>
    <x v="10"/>
    <x v="0"/>
    <m/>
    <m/>
    <m/>
    <m/>
    <m/>
    <m/>
    <m/>
    <m/>
    <m/>
    <m/>
    <m/>
    <m/>
    <m/>
    <m/>
    <m/>
    <m/>
    <m/>
    <m/>
    <m/>
    <m/>
    <m/>
    <m/>
  </r>
  <r>
    <n v="0"/>
    <n v="0"/>
    <x v="10"/>
    <x v="0"/>
    <m/>
    <m/>
    <m/>
    <m/>
    <m/>
    <m/>
    <m/>
    <m/>
    <m/>
    <m/>
    <m/>
    <m/>
    <m/>
    <m/>
    <m/>
    <m/>
    <m/>
    <m/>
    <m/>
    <m/>
    <m/>
    <m/>
  </r>
  <r>
    <n v="0"/>
    <n v="0"/>
    <x v="10"/>
    <x v="0"/>
    <m/>
    <m/>
    <m/>
    <m/>
    <m/>
    <m/>
    <m/>
    <m/>
    <m/>
    <m/>
    <m/>
    <m/>
    <m/>
    <m/>
    <m/>
    <m/>
    <m/>
    <m/>
    <m/>
    <m/>
    <m/>
    <m/>
  </r>
  <r>
    <n v="0"/>
    <n v="0"/>
    <x v="11"/>
    <x v="0"/>
    <m/>
    <m/>
    <m/>
    <m/>
    <m/>
    <m/>
    <m/>
    <m/>
    <m/>
    <m/>
    <m/>
    <m/>
    <m/>
    <m/>
    <m/>
    <m/>
    <m/>
    <m/>
    <m/>
    <m/>
    <n v="0"/>
    <m/>
  </r>
  <r>
    <n v="0"/>
    <n v="0"/>
    <x v="11"/>
    <x v="0"/>
    <m/>
    <m/>
    <m/>
    <m/>
    <m/>
    <m/>
    <m/>
    <m/>
    <m/>
    <m/>
    <m/>
    <m/>
    <m/>
    <m/>
    <m/>
    <m/>
    <m/>
    <m/>
    <m/>
    <m/>
    <n v="0"/>
    <m/>
  </r>
  <r>
    <n v="0"/>
    <n v="0"/>
    <x v="12"/>
    <x v="0"/>
    <m/>
    <m/>
    <m/>
    <m/>
    <m/>
    <m/>
    <m/>
    <m/>
    <m/>
    <m/>
    <m/>
    <m/>
    <m/>
    <m/>
    <m/>
    <m/>
    <m/>
    <m/>
    <m/>
    <m/>
    <n v="0"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1"/>
    <m/>
    <m/>
    <m/>
    <m/>
    <m/>
    <m/>
    <m/>
    <m/>
    <m/>
    <m/>
    <m/>
    <m/>
    <m/>
    <m/>
    <m/>
    <m/>
    <m/>
    <m/>
    <m/>
    <m/>
    <m/>
    <m/>
  </r>
  <r>
    <m/>
    <m/>
    <x v="13"/>
    <x v="2"/>
    <m/>
    <m/>
    <m/>
    <m/>
    <m/>
    <m/>
    <m/>
    <m/>
    <m/>
    <m/>
    <m/>
    <m/>
    <m/>
    <m/>
    <m/>
    <m/>
    <m/>
    <m/>
    <m/>
    <m/>
    <m/>
    <m/>
  </r>
  <r>
    <m/>
    <m/>
    <x v="13"/>
    <x v="3"/>
    <m/>
    <m/>
    <m/>
    <m/>
    <m/>
    <m/>
    <m/>
    <m/>
    <m/>
    <m/>
    <m/>
    <m/>
    <m/>
    <m/>
    <m/>
    <m/>
    <m/>
    <m/>
    <m/>
    <m/>
    <m/>
    <m/>
  </r>
  <r>
    <m/>
    <m/>
    <x v="13"/>
    <x v="4"/>
    <m/>
    <m/>
    <m/>
    <m/>
    <m/>
    <m/>
    <m/>
    <m/>
    <m/>
    <m/>
    <m/>
    <m/>
    <m/>
    <m/>
    <m/>
    <m/>
    <m/>
    <m/>
    <m/>
    <m/>
    <m/>
    <m/>
  </r>
  <r>
    <m/>
    <m/>
    <x v="13"/>
    <x v="5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4"/>
    <x v="0"/>
    <m/>
    <m/>
    <m/>
    <m/>
    <m/>
    <m/>
    <m/>
    <m/>
    <m/>
    <m/>
    <m/>
    <m/>
    <m/>
    <m/>
    <m/>
    <m/>
    <m/>
    <m/>
    <m/>
    <m/>
    <m/>
    <m/>
  </r>
  <r>
    <m/>
    <m/>
    <x v="15"/>
    <x v="6"/>
    <s v="tipo convegno"/>
    <s v="tipo stage"/>
    <s v="ente"/>
    <s v="ruolo"/>
    <s v="rivista"/>
    <s v="lingua"/>
    <s v="voti"/>
    <m/>
    <n v="35"/>
    <m/>
    <m/>
    <m/>
    <m/>
    <m/>
    <m/>
    <m/>
    <m/>
    <m/>
    <m/>
    <m/>
    <m/>
    <m/>
  </r>
  <r>
    <m/>
    <m/>
    <x v="16"/>
    <x v="7"/>
    <s v="international"/>
    <s v="Italy"/>
    <s v="public"/>
    <s v="1st author"/>
    <s v="Q1"/>
    <s v="Italian"/>
    <s v="A"/>
    <b v="1"/>
    <n v="36"/>
    <m/>
    <m/>
    <m/>
    <m/>
    <m/>
    <m/>
    <m/>
    <m/>
    <m/>
    <m/>
    <m/>
    <m/>
    <m/>
  </r>
  <r>
    <m/>
    <m/>
    <x v="17"/>
    <x v="8"/>
    <s v="national"/>
    <s v="abroad"/>
    <s v="private"/>
    <s v="co-author"/>
    <s v="Q2"/>
    <s v="English"/>
    <s v="B"/>
    <b v="0"/>
    <n v="37"/>
    <m/>
    <m/>
    <m/>
    <m/>
    <m/>
    <m/>
    <m/>
    <m/>
    <m/>
    <m/>
    <m/>
    <m/>
    <m/>
  </r>
  <r>
    <m/>
    <m/>
    <x v="18"/>
    <x v="0"/>
    <m/>
    <m/>
    <m/>
    <m/>
    <s v="Q3-Q4"/>
    <m/>
    <s v="C"/>
    <m/>
    <n v="38"/>
    <m/>
    <m/>
    <m/>
    <m/>
    <m/>
    <m/>
    <m/>
    <m/>
    <m/>
    <m/>
    <m/>
    <m/>
    <m/>
  </r>
  <r>
    <m/>
    <m/>
    <x v="13"/>
    <x v="0"/>
    <m/>
    <m/>
    <m/>
    <m/>
    <s v="not ISI"/>
    <m/>
    <s v="D"/>
    <m/>
    <n v="39"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  <r>
    <m/>
    <m/>
    <x v="13"/>
    <x v="0"/>
    <m/>
    <s v="poster"/>
    <s v="naz"/>
    <s v="co"/>
    <n v="1"/>
    <m/>
    <m/>
    <m/>
    <m/>
    <m/>
    <m/>
    <m/>
    <m/>
    <m/>
    <m/>
    <m/>
    <m/>
    <m/>
    <m/>
    <m/>
    <m/>
    <m/>
  </r>
  <r>
    <m/>
    <m/>
    <x v="13"/>
    <x v="0"/>
    <m/>
    <s v="poster"/>
    <s v="naz"/>
    <s v="primo"/>
    <n v="1.5"/>
    <m/>
    <m/>
    <m/>
    <m/>
    <m/>
    <m/>
    <m/>
    <m/>
    <m/>
    <m/>
    <m/>
    <m/>
    <m/>
    <m/>
    <m/>
    <m/>
    <m/>
  </r>
  <r>
    <m/>
    <m/>
    <x v="13"/>
    <x v="0"/>
    <m/>
    <s v="poster"/>
    <s v="int"/>
    <s v="co"/>
    <n v="1.5"/>
    <m/>
    <m/>
    <m/>
    <m/>
    <m/>
    <m/>
    <m/>
    <m/>
    <m/>
    <m/>
    <m/>
    <m/>
    <m/>
    <m/>
    <m/>
    <m/>
    <m/>
  </r>
  <r>
    <m/>
    <m/>
    <x v="13"/>
    <x v="0"/>
    <m/>
    <s v="poster"/>
    <s v="int"/>
    <s v="primo"/>
    <n v="2"/>
    <m/>
    <m/>
    <m/>
    <m/>
    <m/>
    <m/>
    <m/>
    <m/>
    <m/>
    <m/>
    <m/>
    <m/>
    <m/>
    <m/>
    <m/>
    <m/>
    <m/>
  </r>
  <r>
    <m/>
    <m/>
    <x v="13"/>
    <x v="0"/>
    <m/>
    <s v="orale"/>
    <s v="naz"/>
    <s v="co"/>
    <n v="2"/>
    <m/>
    <m/>
    <m/>
    <m/>
    <m/>
    <m/>
    <m/>
    <m/>
    <m/>
    <m/>
    <m/>
    <m/>
    <m/>
    <m/>
    <m/>
    <m/>
    <m/>
  </r>
  <r>
    <m/>
    <m/>
    <x v="13"/>
    <x v="0"/>
    <m/>
    <s v="orale"/>
    <s v="naz"/>
    <s v="primo"/>
    <n v="2.5"/>
    <m/>
    <m/>
    <m/>
    <m/>
    <m/>
    <m/>
    <m/>
    <m/>
    <m/>
    <m/>
    <m/>
    <m/>
    <m/>
    <m/>
    <m/>
    <m/>
    <m/>
  </r>
  <r>
    <m/>
    <m/>
    <x v="13"/>
    <x v="0"/>
    <m/>
    <s v="orale"/>
    <s v="int"/>
    <s v="co"/>
    <n v="2.5"/>
    <m/>
    <m/>
    <m/>
    <m/>
    <m/>
    <m/>
    <m/>
    <m/>
    <m/>
    <m/>
    <m/>
    <m/>
    <m/>
    <m/>
    <m/>
    <m/>
    <m/>
  </r>
  <r>
    <m/>
    <m/>
    <x v="13"/>
    <x v="0"/>
    <m/>
    <s v="orale"/>
    <s v="int"/>
    <s v="primo"/>
    <n v="3"/>
    <m/>
    <m/>
    <m/>
    <m/>
    <m/>
    <m/>
    <m/>
    <m/>
    <m/>
    <m/>
    <m/>
    <m/>
    <m/>
    <m/>
    <m/>
    <m/>
    <m/>
  </r>
  <r>
    <m/>
    <m/>
    <x v="13"/>
    <x v="0"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24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18" firstHeaderRow="1" firstDataRow="2" firstDataCol="1"/>
  <pivotFields count="26">
    <pivotField showAll="0"/>
    <pivotField showAll="0"/>
    <pivotField axis="axisRow" sortType="ascending">
      <items count="20">
        <item h="1" x="16"/>
        <item h="1" x="17"/>
        <item h="1" x="18"/>
        <item h="1" x="15"/>
        <item x="11"/>
        <item x="10"/>
        <item x="2"/>
        <item h="1" x="14"/>
        <item x="6"/>
        <item x="0"/>
        <item x="9"/>
        <item x="3"/>
        <item x="5"/>
        <item x="1"/>
        <item x="8"/>
        <item x="7"/>
        <item x="12"/>
        <item x="4"/>
        <item h="1" x="13"/>
        <item t="default"/>
      </items>
    </pivotField>
    <pivotField axis="axisCol" showAll="0" sortType="ascending">
      <items count="13">
        <item m="1" x="10"/>
        <item m="1" x="9"/>
        <item m="1" x="11"/>
        <item h="1" x="3"/>
        <item h="1" x="2"/>
        <item h="1" x="1"/>
        <item h="1" x="7"/>
        <item h="1" x="8"/>
        <item h="1" x="6"/>
        <item h="1" x="4"/>
        <item h="1" x="5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14"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3"/>
  </colFields>
  <colItems count="1">
    <i t="grand">
      <x/>
    </i>
  </colItems>
  <dataFields count="1">
    <dataField name="Somma di DRAFT CFR" fld="24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H29" sqref="H29"/>
    </sheetView>
  </sheetViews>
  <sheetFormatPr defaultRowHeight="12.75" x14ac:dyDescent="0.2"/>
  <sheetData>
    <row r="1" spans="1:1" x14ac:dyDescent="0.2">
      <c r="A1" s="12" t="s">
        <v>75</v>
      </c>
    </row>
    <row r="3" spans="1:1" x14ac:dyDescent="0.2">
      <c r="A3" s="12" t="s">
        <v>67</v>
      </c>
    </row>
    <row r="4" spans="1:1" x14ac:dyDescent="0.2">
      <c r="A4" s="23" t="s">
        <v>91</v>
      </c>
    </row>
    <row r="5" spans="1:1" x14ac:dyDescent="0.2">
      <c r="A5" s="23" t="s">
        <v>92</v>
      </c>
    </row>
    <row r="6" spans="1:1" x14ac:dyDescent="0.2">
      <c r="A6" s="23" t="s">
        <v>85</v>
      </c>
    </row>
    <row r="8" spans="1:1" x14ac:dyDescent="0.2">
      <c r="A8" s="12" t="s">
        <v>68</v>
      </c>
    </row>
    <row r="9" spans="1:1" x14ac:dyDescent="0.2">
      <c r="A9" s="23" t="s">
        <v>93</v>
      </c>
    </row>
    <row r="11" spans="1:1" x14ac:dyDescent="0.2">
      <c r="A11" s="12" t="s">
        <v>69</v>
      </c>
    </row>
    <row r="12" spans="1:1" x14ac:dyDescent="0.2">
      <c r="A12" s="21" t="s">
        <v>76</v>
      </c>
    </row>
    <row r="13" spans="1:1" x14ac:dyDescent="0.2">
      <c r="A13" t="s">
        <v>78</v>
      </c>
    </row>
    <row r="14" spans="1:1" x14ac:dyDescent="0.2">
      <c r="A14" t="s">
        <v>70</v>
      </c>
    </row>
    <row r="15" spans="1:1" x14ac:dyDescent="0.2">
      <c r="A15" t="s">
        <v>79</v>
      </c>
    </row>
    <row r="16" spans="1:1" x14ac:dyDescent="0.2">
      <c r="A16" t="s">
        <v>71</v>
      </c>
    </row>
    <row r="17" spans="1:5" x14ac:dyDescent="0.2">
      <c r="A17" t="s">
        <v>72</v>
      </c>
    </row>
    <row r="18" spans="1:5" x14ac:dyDescent="0.2">
      <c r="A18" t="s">
        <v>80</v>
      </c>
    </row>
    <row r="19" spans="1:5" x14ac:dyDescent="0.2">
      <c r="A19" t="s">
        <v>73</v>
      </c>
    </row>
    <row r="20" spans="1:5" x14ac:dyDescent="0.2">
      <c r="A20" s="23" t="s">
        <v>81</v>
      </c>
    </row>
    <row r="21" spans="1:5" x14ac:dyDescent="0.2">
      <c r="A21" t="s">
        <v>82</v>
      </c>
    </row>
    <row r="22" spans="1:5" x14ac:dyDescent="0.2">
      <c r="A22" s="23" t="s">
        <v>126</v>
      </c>
    </row>
    <row r="23" spans="1:5" x14ac:dyDescent="0.2">
      <c r="A23" s="23" t="s">
        <v>139</v>
      </c>
    </row>
    <row r="24" spans="1:5" x14ac:dyDescent="0.2">
      <c r="A24" t="s">
        <v>83</v>
      </c>
    </row>
    <row r="27" spans="1:5" x14ac:dyDescent="0.2">
      <c r="A27" s="21" t="s">
        <v>77</v>
      </c>
    </row>
    <row r="28" spans="1:5" x14ac:dyDescent="0.2">
      <c r="A28" t="s">
        <v>84</v>
      </c>
    </row>
    <row r="29" spans="1:5" s="34" customFormat="1" x14ac:dyDescent="0.2">
      <c r="A29" s="143" t="s">
        <v>134</v>
      </c>
      <c r="B29" s="143"/>
      <c r="C29" s="143"/>
      <c r="D29" s="143"/>
      <c r="E29" s="143"/>
    </row>
    <row r="31" spans="1:5" x14ac:dyDescent="0.2">
      <c r="A31" s="12" t="s">
        <v>74</v>
      </c>
    </row>
    <row r="32" spans="1:5" x14ac:dyDescent="0.2">
      <c r="A32" s="23" t="s">
        <v>94</v>
      </c>
    </row>
    <row r="34" spans="1:1" x14ac:dyDescent="0.2">
      <c r="A34" s="1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2"/>
  <sheetViews>
    <sheetView tabSelected="1" zoomScaleNormal="100" workbookViewId="0">
      <selection activeCell="A10" sqref="A10:XFD11"/>
    </sheetView>
  </sheetViews>
  <sheetFormatPr defaultColWidth="9.140625" defaultRowHeight="12.75" x14ac:dyDescent="0.2"/>
  <cols>
    <col min="1" max="1" width="22.7109375" style="1" customWidth="1"/>
    <col min="2" max="2" width="8.5703125" style="1" customWidth="1"/>
    <col min="3" max="3" width="38.140625" style="1" bestFit="1" customWidth="1"/>
    <col min="4" max="4" width="12.5703125" style="1" customWidth="1"/>
    <col min="5" max="5" width="42" style="1" bestFit="1" customWidth="1"/>
    <col min="6" max="6" width="11.42578125" style="1" customWidth="1"/>
    <col min="7" max="7" width="13.7109375" style="126" bestFit="1" customWidth="1"/>
    <col min="8" max="8" width="15.140625" style="8" customWidth="1"/>
    <col min="9" max="9" width="9.85546875" style="1" bestFit="1" customWidth="1"/>
    <col min="10" max="10" width="8.5703125" style="1" customWidth="1"/>
    <col min="11" max="11" width="8.7109375" style="1" customWidth="1"/>
    <col min="12" max="12" width="14.85546875" style="1" customWidth="1"/>
    <col min="13" max="13" width="8.28515625" style="1" customWidth="1"/>
    <col min="14" max="14" width="12" style="1" customWidth="1"/>
    <col min="15" max="15" width="9.140625" style="1"/>
    <col min="16" max="16" width="12" style="1" customWidth="1"/>
    <col min="17" max="17" width="12" style="1" bestFit="1" customWidth="1"/>
    <col min="18" max="18" width="12" style="1" customWidth="1"/>
    <col min="19" max="19" width="12" style="1" bestFit="1" customWidth="1"/>
    <col min="20" max="20" width="16.85546875" style="1" bestFit="1" customWidth="1"/>
    <col min="21" max="21" width="14.140625" style="1" customWidth="1"/>
    <col min="22" max="24" width="9.140625" style="1"/>
    <col min="25" max="25" width="10.140625" style="82" bestFit="1" customWidth="1"/>
    <col min="26" max="26" width="20" style="83" customWidth="1"/>
    <col min="27" max="16384" width="9.140625" style="1"/>
  </cols>
  <sheetData>
    <row r="1" spans="1:26" s="37" customFormat="1" ht="70.5" customHeight="1" x14ac:dyDescent="0.2">
      <c r="A1" s="37" t="s">
        <v>17</v>
      </c>
      <c r="B1" s="37" t="s">
        <v>18</v>
      </c>
      <c r="C1" s="37" t="s">
        <v>19</v>
      </c>
      <c r="D1" s="37" t="s">
        <v>20</v>
      </c>
      <c r="E1" s="37" t="s">
        <v>21</v>
      </c>
      <c r="F1" s="37" t="s">
        <v>22</v>
      </c>
      <c r="G1" s="112" t="s">
        <v>23</v>
      </c>
      <c r="H1" s="38" t="s">
        <v>24</v>
      </c>
      <c r="I1" s="37" t="s">
        <v>25</v>
      </c>
      <c r="J1" s="37" t="s">
        <v>26</v>
      </c>
      <c r="K1" s="37" t="s">
        <v>27</v>
      </c>
      <c r="L1" s="37" t="s">
        <v>28</v>
      </c>
      <c r="M1" s="37" t="s">
        <v>29</v>
      </c>
      <c r="N1" s="37" t="s">
        <v>30</v>
      </c>
      <c r="O1" s="37" t="s">
        <v>31</v>
      </c>
      <c r="P1" s="37" t="s">
        <v>32</v>
      </c>
      <c r="Q1" s="37" t="s">
        <v>33</v>
      </c>
      <c r="R1" s="37" t="s">
        <v>34</v>
      </c>
      <c r="S1" s="37" t="s">
        <v>35</v>
      </c>
      <c r="T1" s="37" t="s">
        <v>36</v>
      </c>
      <c r="U1" s="37" t="s">
        <v>37</v>
      </c>
      <c r="V1" s="37" t="s">
        <v>38</v>
      </c>
      <c r="W1" s="37" t="s">
        <v>39</v>
      </c>
      <c r="X1" s="37" t="s">
        <v>40</v>
      </c>
      <c r="Y1" s="68" t="s">
        <v>41</v>
      </c>
      <c r="Z1" s="69" t="s">
        <v>42</v>
      </c>
    </row>
    <row r="2" spans="1:26" ht="15" customHeight="1" x14ac:dyDescent="0.2">
      <c r="A2" s="13"/>
      <c r="C2" s="1" t="s">
        <v>87</v>
      </c>
      <c r="D2" s="7"/>
      <c r="E2" s="70" t="s">
        <v>95</v>
      </c>
      <c r="F2" s="71" t="s">
        <v>0</v>
      </c>
      <c r="G2" s="113"/>
      <c r="H2" s="17"/>
      <c r="I2" s="72" t="s">
        <v>2</v>
      </c>
      <c r="J2" s="18"/>
      <c r="K2" s="71" t="s">
        <v>57</v>
      </c>
      <c r="L2" s="73" t="s">
        <v>102</v>
      </c>
      <c r="M2" s="13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96">
        <f>IF(ISBLANK(M2)=$L$5126,3.3,0)</f>
        <v>0</v>
      </c>
      <c r="Z2" s="97">
        <f t="shared" ref="Z2:Z24" si="0">IF(F2="SAFA",0,1)</f>
        <v>0</v>
      </c>
    </row>
    <row r="3" spans="1:26" ht="15" customHeight="1" x14ac:dyDescent="0.2">
      <c r="A3" s="107">
        <f>A2</f>
        <v>0</v>
      </c>
      <c r="B3" s="107">
        <f>B2</f>
        <v>0</v>
      </c>
      <c r="C3" s="1" t="s">
        <v>87</v>
      </c>
      <c r="D3" s="7"/>
      <c r="E3" s="70" t="s">
        <v>96</v>
      </c>
      <c r="F3" s="71" t="s">
        <v>0</v>
      </c>
      <c r="G3" s="113"/>
      <c r="H3" s="17"/>
      <c r="I3" s="72" t="s">
        <v>2</v>
      </c>
      <c r="J3" s="18"/>
      <c r="K3" s="71" t="s">
        <v>57</v>
      </c>
      <c r="L3" s="73" t="s">
        <v>103</v>
      </c>
      <c r="M3" s="13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96">
        <f>IF(ISBLANK(M3)=$L$5126,1.33,0)</f>
        <v>0</v>
      </c>
      <c r="Z3" s="97">
        <f t="shared" si="0"/>
        <v>0</v>
      </c>
    </row>
    <row r="4" spans="1:26" ht="15" customHeight="1" x14ac:dyDescent="0.2">
      <c r="A4" s="107">
        <f t="shared" ref="A4:B19" si="1">A3</f>
        <v>0</v>
      </c>
      <c r="B4" s="107">
        <f t="shared" si="1"/>
        <v>0</v>
      </c>
      <c r="C4" s="1" t="s">
        <v>87</v>
      </c>
      <c r="D4" s="7"/>
      <c r="E4" s="70" t="s">
        <v>97</v>
      </c>
      <c r="F4" s="71" t="s">
        <v>0</v>
      </c>
      <c r="G4" s="113"/>
      <c r="H4" s="17"/>
      <c r="I4" s="72" t="s">
        <v>2</v>
      </c>
      <c r="J4" s="18"/>
      <c r="K4" s="71" t="s">
        <v>57</v>
      </c>
      <c r="L4" s="73" t="s">
        <v>104</v>
      </c>
      <c r="M4" s="1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96">
        <f>IF(ISBLANK(M4)=$L$5126,1.33,0)</f>
        <v>0</v>
      </c>
      <c r="Z4" s="97">
        <f t="shared" si="0"/>
        <v>0</v>
      </c>
    </row>
    <row r="5" spans="1:26" s="2" customFormat="1" ht="15" customHeight="1" x14ac:dyDescent="0.2">
      <c r="A5" s="108">
        <f t="shared" si="1"/>
        <v>0</v>
      </c>
      <c r="B5" s="108">
        <f t="shared" si="1"/>
        <v>0</v>
      </c>
      <c r="C5" s="2" t="s">
        <v>87</v>
      </c>
      <c r="D5" s="7"/>
      <c r="E5" s="70" t="s">
        <v>98</v>
      </c>
      <c r="F5" s="71" t="s">
        <v>0</v>
      </c>
      <c r="G5" s="113"/>
      <c r="H5" s="17"/>
      <c r="I5" s="72" t="s">
        <v>2</v>
      </c>
      <c r="J5" s="18"/>
      <c r="K5" s="39" t="s">
        <v>57</v>
      </c>
      <c r="L5" s="7" t="s">
        <v>105</v>
      </c>
      <c r="M5" s="13"/>
      <c r="N5" s="16"/>
      <c r="O5" s="16"/>
      <c r="P5" s="18"/>
      <c r="Q5" s="16"/>
      <c r="R5" s="16"/>
      <c r="S5" s="16"/>
      <c r="T5" s="16"/>
      <c r="U5" s="16"/>
      <c r="V5" s="16"/>
      <c r="W5" s="16"/>
      <c r="X5" s="16"/>
      <c r="Y5" s="96">
        <f>IF(ISBLANK(M5)=$L$5126,1.33,0)</f>
        <v>0</v>
      </c>
      <c r="Z5" s="97">
        <f t="shared" si="0"/>
        <v>0</v>
      </c>
    </row>
    <row r="6" spans="1:26" s="2" customFormat="1" ht="15" customHeight="1" x14ac:dyDescent="0.2">
      <c r="A6" s="108">
        <f t="shared" si="1"/>
        <v>0</v>
      </c>
      <c r="B6" s="108">
        <f t="shared" si="1"/>
        <v>0</v>
      </c>
      <c r="C6" s="2" t="s">
        <v>87</v>
      </c>
      <c r="D6" s="7"/>
      <c r="E6" s="70" t="s">
        <v>99</v>
      </c>
      <c r="F6" s="71" t="s">
        <v>0</v>
      </c>
      <c r="G6" s="113"/>
      <c r="H6" s="67"/>
      <c r="I6" s="72" t="s">
        <v>2</v>
      </c>
      <c r="J6" s="18"/>
      <c r="K6" s="39" t="s">
        <v>57</v>
      </c>
      <c r="L6" s="6" t="s">
        <v>106</v>
      </c>
      <c r="M6" s="13"/>
      <c r="N6" s="16"/>
      <c r="O6" s="16"/>
      <c r="P6" s="18"/>
      <c r="Q6" s="16"/>
      <c r="R6" s="16"/>
      <c r="S6" s="16"/>
      <c r="T6" s="16"/>
      <c r="U6" s="16"/>
      <c r="V6" s="16"/>
      <c r="W6" s="16"/>
      <c r="X6" s="16"/>
      <c r="Y6" s="96">
        <f>IF(ISBLANK(M6)=$L$5126,1.33,0)</f>
        <v>0</v>
      </c>
      <c r="Z6" s="97">
        <f t="shared" si="0"/>
        <v>0</v>
      </c>
    </row>
    <row r="7" spans="1:26" s="2" customFormat="1" ht="15" customHeight="1" x14ac:dyDescent="0.2">
      <c r="A7" s="108">
        <f t="shared" si="1"/>
        <v>0</v>
      </c>
      <c r="B7" s="108">
        <f t="shared" si="1"/>
        <v>0</v>
      </c>
      <c r="C7" s="2" t="s">
        <v>87</v>
      </c>
      <c r="D7" s="7"/>
      <c r="E7" s="70" t="s">
        <v>100</v>
      </c>
      <c r="F7" s="71" t="s">
        <v>0</v>
      </c>
      <c r="G7" s="113"/>
      <c r="H7" s="67"/>
      <c r="I7" s="72" t="s">
        <v>2</v>
      </c>
      <c r="J7" s="18"/>
      <c r="K7" s="39" t="s">
        <v>57</v>
      </c>
      <c r="L7" s="6" t="s">
        <v>107</v>
      </c>
      <c r="M7" s="13"/>
      <c r="N7" s="16"/>
      <c r="O7" s="16"/>
      <c r="P7" s="18"/>
      <c r="Q7" s="16"/>
      <c r="R7" s="16"/>
      <c r="S7" s="16"/>
      <c r="T7" s="16"/>
      <c r="U7" s="16"/>
      <c r="V7" s="16"/>
      <c r="W7" s="16"/>
      <c r="X7" s="16"/>
      <c r="Y7" s="96">
        <f>IF(ISBLANK(M7)=$L$5126,1.33,0)</f>
        <v>0</v>
      </c>
      <c r="Z7" s="97">
        <f t="shared" si="0"/>
        <v>0</v>
      </c>
    </row>
    <row r="8" spans="1:26" s="2" customFormat="1" ht="15" customHeight="1" x14ac:dyDescent="0.2">
      <c r="A8" s="108">
        <f t="shared" si="1"/>
        <v>0</v>
      </c>
      <c r="B8" s="108">
        <f t="shared" si="1"/>
        <v>0</v>
      </c>
      <c r="C8" s="2" t="s">
        <v>87</v>
      </c>
      <c r="D8" s="7"/>
      <c r="E8" s="70" t="s">
        <v>101</v>
      </c>
      <c r="F8" s="71" t="s">
        <v>0</v>
      </c>
      <c r="G8" s="113"/>
      <c r="H8" s="17"/>
      <c r="I8" s="72" t="s">
        <v>2</v>
      </c>
      <c r="J8" s="18"/>
      <c r="K8" s="39" t="s">
        <v>57</v>
      </c>
      <c r="L8" s="6" t="s">
        <v>108</v>
      </c>
      <c r="M8" s="13"/>
      <c r="N8" s="16"/>
      <c r="O8" s="16"/>
      <c r="P8" s="18"/>
      <c r="Q8" s="16"/>
      <c r="R8" s="16"/>
      <c r="S8" s="16"/>
      <c r="T8" s="16"/>
      <c r="U8" s="16"/>
      <c r="V8" s="16"/>
      <c r="W8" s="16"/>
      <c r="X8" s="16"/>
      <c r="Y8" s="96">
        <f>IF(ISBLANK(M8)=$L$5126,5,0)</f>
        <v>0</v>
      </c>
      <c r="Z8" s="97">
        <f t="shared" si="0"/>
        <v>0</v>
      </c>
    </row>
    <row r="9" spans="1:26" s="2" customFormat="1" ht="15" customHeight="1" x14ac:dyDescent="0.2">
      <c r="A9" s="108">
        <f t="shared" si="1"/>
        <v>0</v>
      </c>
      <c r="B9" s="108">
        <f t="shared" si="1"/>
        <v>0</v>
      </c>
      <c r="C9" s="2" t="s">
        <v>87</v>
      </c>
      <c r="D9" s="7"/>
      <c r="E9" s="70" t="s">
        <v>109</v>
      </c>
      <c r="F9" s="71" t="s">
        <v>0</v>
      </c>
      <c r="G9" s="113"/>
      <c r="H9" s="67"/>
      <c r="I9" s="72" t="s">
        <v>2</v>
      </c>
      <c r="J9" s="18"/>
      <c r="K9" s="39" t="s">
        <v>57</v>
      </c>
      <c r="L9" s="6" t="s">
        <v>114</v>
      </c>
      <c r="M9" s="13"/>
      <c r="N9" s="16"/>
      <c r="O9" s="16"/>
      <c r="P9" s="18"/>
      <c r="Q9" s="16"/>
      <c r="R9" s="16"/>
      <c r="S9" s="16"/>
      <c r="T9" s="16"/>
      <c r="U9" s="16"/>
      <c r="V9" s="16"/>
      <c r="W9" s="16"/>
      <c r="X9" s="16"/>
      <c r="Y9" s="96">
        <f>IF(ISBLANK(M9)=$L$5126,1.33,0)</f>
        <v>0</v>
      </c>
      <c r="Z9" s="97">
        <f t="shared" si="0"/>
        <v>0</v>
      </c>
    </row>
    <row r="10" spans="1:26" s="2" customFormat="1" ht="15" customHeight="1" x14ac:dyDescent="0.2">
      <c r="A10" s="108">
        <f t="shared" si="1"/>
        <v>0</v>
      </c>
      <c r="B10" s="108">
        <f t="shared" si="1"/>
        <v>0</v>
      </c>
      <c r="C10" s="2" t="s">
        <v>87</v>
      </c>
      <c r="D10" s="7"/>
      <c r="E10" s="70" t="s">
        <v>110</v>
      </c>
      <c r="F10" s="71" t="s">
        <v>0</v>
      </c>
      <c r="G10" s="113"/>
      <c r="H10" s="17"/>
      <c r="I10" s="72" t="s">
        <v>2</v>
      </c>
      <c r="J10" s="18"/>
      <c r="K10" s="39" t="s">
        <v>57</v>
      </c>
      <c r="L10" s="6" t="s">
        <v>115</v>
      </c>
      <c r="M10" s="13"/>
      <c r="N10" s="16"/>
      <c r="O10" s="16"/>
      <c r="P10" s="18"/>
      <c r="Q10" s="16"/>
      <c r="R10" s="16"/>
      <c r="S10" s="16"/>
      <c r="T10" s="16"/>
      <c r="U10" s="16"/>
      <c r="V10" s="16"/>
      <c r="W10" s="16"/>
      <c r="X10" s="16"/>
      <c r="Y10" s="96">
        <f>IF(ISBLANK(M10)=$L$5126,0.67,0)</f>
        <v>0</v>
      </c>
      <c r="Z10" s="97">
        <f t="shared" si="0"/>
        <v>0</v>
      </c>
    </row>
    <row r="11" spans="1:26" s="2" customFormat="1" ht="15" customHeight="1" x14ac:dyDescent="0.2">
      <c r="A11" s="108">
        <f t="shared" si="1"/>
        <v>0</v>
      </c>
      <c r="B11" s="108">
        <f t="shared" si="1"/>
        <v>0</v>
      </c>
      <c r="C11" s="2" t="s">
        <v>87</v>
      </c>
      <c r="D11" s="7"/>
      <c r="E11" s="74" t="s">
        <v>111</v>
      </c>
      <c r="F11" s="71" t="s">
        <v>0</v>
      </c>
      <c r="G11" s="113"/>
      <c r="H11" s="17"/>
      <c r="I11" s="72" t="s">
        <v>2</v>
      </c>
      <c r="J11" s="18"/>
      <c r="K11" s="39" t="s">
        <v>57</v>
      </c>
      <c r="L11" s="6" t="s">
        <v>116</v>
      </c>
      <c r="M11" s="13"/>
      <c r="N11" s="16"/>
      <c r="O11" s="16"/>
      <c r="P11" s="18"/>
      <c r="Q11" s="16"/>
      <c r="R11" s="16"/>
      <c r="S11" s="16"/>
      <c r="T11" s="16"/>
      <c r="U11" s="16"/>
      <c r="V11" s="16"/>
      <c r="W11" s="16"/>
      <c r="X11" s="16"/>
      <c r="Y11" s="96">
        <f>IF(ISBLANK(M11)=$L$5126,0.67,0)</f>
        <v>0</v>
      </c>
      <c r="Z11" s="97">
        <f t="shared" si="0"/>
        <v>0</v>
      </c>
    </row>
    <row r="12" spans="1:26" s="2" customFormat="1" ht="15" customHeight="1" x14ac:dyDescent="0.2">
      <c r="A12" s="108">
        <f t="shared" si="1"/>
        <v>0</v>
      </c>
      <c r="B12" s="108">
        <f t="shared" si="1"/>
        <v>0</v>
      </c>
      <c r="C12" s="2" t="s">
        <v>87</v>
      </c>
      <c r="D12" s="7"/>
      <c r="E12" s="74" t="s">
        <v>112</v>
      </c>
      <c r="F12" s="71" t="s">
        <v>0</v>
      </c>
      <c r="G12" s="113"/>
      <c r="H12" s="17"/>
      <c r="I12" s="72" t="s">
        <v>2</v>
      </c>
      <c r="J12" s="18"/>
      <c r="K12" s="39" t="s">
        <v>57</v>
      </c>
      <c r="L12" s="6" t="s">
        <v>117</v>
      </c>
      <c r="M12" s="13"/>
      <c r="N12" s="16"/>
      <c r="O12" s="16"/>
      <c r="P12" s="18"/>
      <c r="Q12" s="16"/>
      <c r="R12" s="16"/>
      <c r="S12" s="16"/>
      <c r="T12" s="16"/>
      <c r="U12" s="16"/>
      <c r="V12" s="16"/>
      <c r="W12" s="16"/>
      <c r="X12" s="16"/>
      <c r="Y12" s="96">
        <f>IF(ISBLANK(M12)=$L$5126,1.33,0)</f>
        <v>0</v>
      </c>
      <c r="Z12" s="97">
        <f t="shared" si="0"/>
        <v>0</v>
      </c>
    </row>
    <row r="13" spans="1:26" s="2" customFormat="1" ht="15" customHeight="1" x14ac:dyDescent="0.2">
      <c r="A13" s="108">
        <f t="shared" si="1"/>
        <v>0</v>
      </c>
      <c r="B13" s="108">
        <f t="shared" si="1"/>
        <v>0</v>
      </c>
      <c r="C13" s="2" t="s">
        <v>87</v>
      </c>
      <c r="D13" s="7"/>
      <c r="E13" s="74" t="s">
        <v>113</v>
      </c>
      <c r="F13" s="71" t="s">
        <v>0</v>
      </c>
      <c r="G13" s="113"/>
      <c r="H13" s="17"/>
      <c r="I13" s="72" t="s">
        <v>2</v>
      </c>
      <c r="J13" s="18"/>
      <c r="K13" s="39" t="s">
        <v>57</v>
      </c>
      <c r="L13" s="6" t="s">
        <v>118</v>
      </c>
      <c r="M13" s="13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96">
        <f>IF(ISBLANK(M13)=$L$5126,1,0)</f>
        <v>0</v>
      </c>
      <c r="Z13" s="97">
        <f t="shared" si="0"/>
        <v>0</v>
      </c>
    </row>
    <row r="14" spans="1:26" s="2" customFormat="1" ht="15" customHeight="1" x14ac:dyDescent="0.2">
      <c r="A14" s="108">
        <f t="shared" si="1"/>
        <v>0</v>
      </c>
      <c r="B14" s="108">
        <f t="shared" si="1"/>
        <v>0</v>
      </c>
      <c r="C14" s="2" t="s">
        <v>87</v>
      </c>
      <c r="D14" s="7"/>
      <c r="E14" s="7"/>
      <c r="F14" s="7"/>
      <c r="G14" s="114"/>
      <c r="H14" s="35"/>
      <c r="I14" s="7"/>
      <c r="J14" s="3"/>
      <c r="K14" s="39" t="s">
        <v>57</v>
      </c>
      <c r="L14" s="6"/>
      <c r="M14" s="6"/>
      <c r="N14" s="16"/>
      <c r="O14" s="16"/>
      <c r="P14" s="18"/>
      <c r="Q14" s="16"/>
      <c r="R14" s="16"/>
      <c r="S14" s="16"/>
      <c r="T14" s="16"/>
      <c r="U14" s="16"/>
      <c r="V14" s="16"/>
      <c r="W14" s="16"/>
      <c r="X14" s="16"/>
      <c r="Y14" s="98">
        <f>FLOOR(J14/6,0.125)</f>
        <v>0</v>
      </c>
      <c r="Z14" s="97">
        <f t="shared" si="0"/>
        <v>1</v>
      </c>
    </row>
    <row r="15" spans="1:26" s="2" customFormat="1" ht="15" customHeight="1" x14ac:dyDescent="0.2">
      <c r="A15" s="108">
        <f t="shared" si="1"/>
        <v>0</v>
      </c>
      <c r="B15" s="108">
        <f t="shared" si="1"/>
        <v>0</v>
      </c>
      <c r="C15" s="2" t="s">
        <v>87</v>
      </c>
      <c r="D15" s="7"/>
      <c r="E15" s="7"/>
      <c r="F15" s="6"/>
      <c r="G15" s="115"/>
      <c r="H15" s="10"/>
      <c r="I15" s="6"/>
      <c r="K15" s="39" t="s">
        <v>57</v>
      </c>
      <c r="L15" s="6"/>
      <c r="N15" s="16"/>
      <c r="O15" s="16"/>
      <c r="P15" s="18"/>
      <c r="Q15" s="16"/>
      <c r="R15" s="16"/>
      <c r="S15" s="16"/>
      <c r="T15" s="16"/>
      <c r="U15" s="16"/>
      <c r="V15" s="16"/>
      <c r="W15" s="16"/>
      <c r="X15" s="16"/>
      <c r="Y15" s="98">
        <f t="shared" ref="Y15:Y25" si="2">FLOOR(J15/6,0.125)</f>
        <v>0</v>
      </c>
      <c r="Z15" s="97">
        <f t="shared" si="0"/>
        <v>1</v>
      </c>
    </row>
    <row r="16" spans="1:26" s="2" customFormat="1" ht="15" customHeight="1" x14ac:dyDescent="0.2">
      <c r="A16" s="108">
        <f t="shared" si="1"/>
        <v>0</v>
      </c>
      <c r="B16" s="108">
        <f t="shared" si="1"/>
        <v>0</v>
      </c>
      <c r="C16" s="2" t="s">
        <v>87</v>
      </c>
      <c r="D16" s="7"/>
      <c r="E16" s="7"/>
      <c r="F16" s="6"/>
      <c r="G16" s="115"/>
      <c r="H16" s="10"/>
      <c r="I16" s="6"/>
      <c r="K16" s="39" t="s">
        <v>57</v>
      </c>
      <c r="L16" s="6"/>
      <c r="N16" s="16"/>
      <c r="O16" s="16"/>
      <c r="P16" s="18"/>
      <c r="Q16" s="16"/>
      <c r="R16" s="16"/>
      <c r="S16" s="16"/>
      <c r="T16" s="16"/>
      <c r="U16" s="16"/>
      <c r="V16" s="16"/>
      <c r="W16" s="16"/>
      <c r="X16" s="16"/>
      <c r="Y16" s="98">
        <f t="shared" si="2"/>
        <v>0</v>
      </c>
      <c r="Z16" s="97">
        <f t="shared" si="0"/>
        <v>1</v>
      </c>
    </row>
    <row r="17" spans="1:26" s="2" customFormat="1" ht="15" customHeight="1" x14ac:dyDescent="0.2">
      <c r="A17" s="108">
        <f t="shared" si="1"/>
        <v>0</v>
      </c>
      <c r="B17" s="108">
        <f t="shared" si="1"/>
        <v>0</v>
      </c>
      <c r="C17" s="2" t="s">
        <v>87</v>
      </c>
      <c r="D17" s="7"/>
      <c r="E17" s="7"/>
      <c r="F17" s="6"/>
      <c r="G17" s="115"/>
      <c r="H17" s="10"/>
      <c r="I17" s="6"/>
      <c r="K17" s="39" t="s">
        <v>57</v>
      </c>
      <c r="L17" s="6"/>
      <c r="N17" s="16"/>
      <c r="O17" s="16"/>
      <c r="P17" s="18"/>
      <c r="Q17" s="16"/>
      <c r="R17" s="16"/>
      <c r="S17" s="16"/>
      <c r="T17" s="16"/>
      <c r="U17" s="16"/>
      <c r="V17" s="16"/>
      <c r="W17" s="16"/>
      <c r="X17" s="16"/>
      <c r="Y17" s="98">
        <f t="shared" si="2"/>
        <v>0</v>
      </c>
      <c r="Z17" s="97">
        <f t="shared" si="0"/>
        <v>1</v>
      </c>
    </row>
    <row r="18" spans="1:26" s="2" customFormat="1" ht="15" customHeight="1" x14ac:dyDescent="0.2">
      <c r="A18" s="108">
        <f t="shared" si="1"/>
        <v>0</v>
      </c>
      <c r="B18" s="108">
        <f t="shared" si="1"/>
        <v>0</v>
      </c>
      <c r="C18" s="2" t="s">
        <v>87</v>
      </c>
      <c r="D18" s="7"/>
      <c r="E18" s="7"/>
      <c r="F18" s="6"/>
      <c r="G18" s="115"/>
      <c r="H18" s="10"/>
      <c r="I18" s="6"/>
      <c r="K18" s="39" t="s">
        <v>57</v>
      </c>
      <c r="L18" s="6"/>
      <c r="N18" s="16"/>
      <c r="O18" s="16"/>
      <c r="P18" s="18"/>
      <c r="Q18" s="16"/>
      <c r="R18" s="16"/>
      <c r="S18" s="16"/>
      <c r="T18" s="16"/>
      <c r="U18" s="16"/>
      <c r="V18" s="16"/>
      <c r="W18" s="16"/>
      <c r="X18" s="16"/>
      <c r="Y18" s="98">
        <f t="shared" si="2"/>
        <v>0</v>
      </c>
      <c r="Z18" s="97">
        <f t="shared" si="0"/>
        <v>1</v>
      </c>
    </row>
    <row r="19" spans="1:26" s="2" customFormat="1" ht="15" customHeight="1" x14ac:dyDescent="0.2">
      <c r="A19" s="108">
        <f t="shared" si="1"/>
        <v>0</v>
      </c>
      <c r="B19" s="108">
        <f t="shared" si="1"/>
        <v>0</v>
      </c>
      <c r="C19" s="2" t="s">
        <v>87</v>
      </c>
      <c r="D19" s="7"/>
      <c r="E19" s="7"/>
      <c r="F19" s="6"/>
      <c r="G19" s="115"/>
      <c r="H19" s="10"/>
      <c r="I19" s="6"/>
      <c r="K19" s="39" t="s">
        <v>57</v>
      </c>
      <c r="L19" s="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98">
        <f t="shared" si="2"/>
        <v>0</v>
      </c>
      <c r="Z19" s="97">
        <f t="shared" si="0"/>
        <v>1</v>
      </c>
    </row>
    <row r="20" spans="1:26" s="2" customFormat="1" ht="15" customHeight="1" x14ac:dyDescent="0.2">
      <c r="A20" s="108">
        <f t="shared" ref="A20:B35" si="3">A19</f>
        <v>0</v>
      </c>
      <c r="B20" s="108">
        <f t="shared" si="3"/>
        <v>0</v>
      </c>
      <c r="C20" s="2" t="s">
        <v>87</v>
      </c>
      <c r="D20" s="7"/>
      <c r="E20" s="7"/>
      <c r="F20" s="6"/>
      <c r="G20" s="115"/>
      <c r="H20" s="10"/>
      <c r="I20" s="6"/>
      <c r="K20" s="39" t="s">
        <v>57</v>
      </c>
      <c r="L20" s="6"/>
      <c r="N20" s="16"/>
      <c r="O20" s="16"/>
      <c r="P20" s="18"/>
      <c r="Q20" s="16"/>
      <c r="R20" s="16"/>
      <c r="S20" s="16"/>
      <c r="T20" s="16"/>
      <c r="U20" s="16"/>
      <c r="V20" s="16"/>
      <c r="W20" s="16"/>
      <c r="X20" s="16"/>
      <c r="Y20" s="98">
        <f t="shared" si="2"/>
        <v>0</v>
      </c>
      <c r="Z20" s="97">
        <f t="shared" si="0"/>
        <v>1</v>
      </c>
    </row>
    <row r="21" spans="1:26" s="2" customFormat="1" ht="15" customHeight="1" x14ac:dyDescent="0.2">
      <c r="A21" s="108">
        <f t="shared" si="3"/>
        <v>0</v>
      </c>
      <c r="B21" s="108">
        <f t="shared" si="3"/>
        <v>0</v>
      </c>
      <c r="C21" s="2" t="s">
        <v>87</v>
      </c>
      <c r="D21" s="7"/>
      <c r="E21" s="7"/>
      <c r="F21" s="6"/>
      <c r="G21" s="115"/>
      <c r="H21" s="10"/>
      <c r="I21" s="6"/>
      <c r="K21" s="39" t="s">
        <v>57</v>
      </c>
      <c r="L21" s="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98">
        <f t="shared" si="2"/>
        <v>0</v>
      </c>
      <c r="Z21" s="97">
        <f t="shared" si="0"/>
        <v>1</v>
      </c>
    </row>
    <row r="22" spans="1:26" s="2" customFormat="1" ht="15" customHeight="1" x14ac:dyDescent="0.2">
      <c r="A22" s="108">
        <f t="shared" si="3"/>
        <v>0</v>
      </c>
      <c r="B22" s="108">
        <f t="shared" si="3"/>
        <v>0</v>
      </c>
      <c r="C22" s="2" t="s">
        <v>87</v>
      </c>
      <c r="D22" s="7"/>
      <c r="E22" s="7"/>
      <c r="F22" s="6"/>
      <c r="G22" s="115"/>
      <c r="H22" s="10"/>
      <c r="I22" s="6"/>
      <c r="K22" s="39" t="s">
        <v>57</v>
      </c>
      <c r="L22" s="6"/>
      <c r="N22" s="16"/>
      <c r="O22" s="16"/>
      <c r="P22" s="18"/>
      <c r="Q22" s="16"/>
      <c r="R22" s="16"/>
      <c r="S22" s="16"/>
      <c r="T22" s="16"/>
      <c r="U22" s="16"/>
      <c r="V22" s="16"/>
      <c r="W22" s="16"/>
      <c r="X22" s="16"/>
      <c r="Y22" s="98">
        <f t="shared" si="2"/>
        <v>0</v>
      </c>
      <c r="Z22" s="97">
        <f t="shared" si="0"/>
        <v>1</v>
      </c>
    </row>
    <row r="23" spans="1:26" s="2" customFormat="1" ht="15" customHeight="1" x14ac:dyDescent="0.2">
      <c r="A23" s="108">
        <f t="shared" si="3"/>
        <v>0</v>
      </c>
      <c r="B23" s="108">
        <f t="shared" si="3"/>
        <v>0</v>
      </c>
      <c r="C23" s="2" t="s">
        <v>87</v>
      </c>
      <c r="D23" s="7"/>
      <c r="E23" s="7"/>
      <c r="F23" s="6"/>
      <c r="G23" s="115"/>
      <c r="H23" s="10"/>
      <c r="I23" s="6"/>
      <c r="K23" s="39" t="s">
        <v>57</v>
      </c>
      <c r="L23" s="6"/>
      <c r="N23" s="16"/>
      <c r="O23" s="16"/>
      <c r="P23" s="18"/>
      <c r="Q23" s="16"/>
      <c r="R23" s="16"/>
      <c r="S23" s="16"/>
      <c r="T23" s="16"/>
      <c r="U23" s="16"/>
      <c r="V23" s="16"/>
      <c r="W23" s="16"/>
      <c r="X23" s="16"/>
      <c r="Y23" s="98">
        <f t="shared" si="2"/>
        <v>0</v>
      </c>
      <c r="Z23" s="97">
        <f t="shared" si="0"/>
        <v>1</v>
      </c>
    </row>
    <row r="24" spans="1:26" s="2" customFormat="1" ht="15" customHeight="1" x14ac:dyDescent="0.2">
      <c r="A24" s="108">
        <f t="shared" si="3"/>
        <v>0</v>
      </c>
      <c r="B24" s="108">
        <f t="shared" si="3"/>
        <v>0</v>
      </c>
      <c r="C24" s="2" t="s">
        <v>87</v>
      </c>
      <c r="D24" s="7"/>
      <c r="E24" s="7"/>
      <c r="F24" s="6"/>
      <c r="G24" s="115"/>
      <c r="H24" s="10"/>
      <c r="I24" s="6"/>
      <c r="K24" s="39" t="s">
        <v>57</v>
      </c>
      <c r="L24" s="6"/>
      <c r="N24" s="16"/>
      <c r="O24" s="16"/>
      <c r="P24" s="18"/>
      <c r="Q24" s="16"/>
      <c r="R24" s="16"/>
      <c r="S24" s="16"/>
      <c r="T24" s="16"/>
      <c r="U24" s="16"/>
      <c r="V24" s="16"/>
      <c r="W24" s="16"/>
      <c r="X24" s="16"/>
      <c r="Y24" s="98">
        <f t="shared" si="2"/>
        <v>0</v>
      </c>
      <c r="Z24" s="97">
        <f t="shared" si="0"/>
        <v>1</v>
      </c>
    </row>
    <row r="25" spans="1:26" s="28" customFormat="1" ht="15" customHeight="1" thickBot="1" x14ac:dyDescent="0.25">
      <c r="A25" s="109">
        <f t="shared" si="3"/>
        <v>0</v>
      </c>
      <c r="B25" s="109">
        <f t="shared" si="3"/>
        <v>0</v>
      </c>
      <c r="C25" s="28" t="s">
        <v>87</v>
      </c>
      <c r="D25" s="27"/>
      <c r="G25" s="116"/>
      <c r="H25" s="36"/>
      <c r="K25" s="75" t="s">
        <v>57</v>
      </c>
      <c r="M25" s="26"/>
      <c r="N25" s="91"/>
      <c r="O25" s="91"/>
      <c r="P25" s="32"/>
      <c r="Q25" s="91"/>
      <c r="R25" s="91"/>
      <c r="S25" s="91"/>
      <c r="T25" s="91"/>
      <c r="U25" s="91"/>
      <c r="V25" s="91"/>
      <c r="W25" s="91"/>
      <c r="X25" s="91"/>
      <c r="Y25" s="99">
        <f t="shared" si="2"/>
        <v>0</v>
      </c>
      <c r="Z25" s="100">
        <f>IF(F25="SAFA",0,1)</f>
        <v>1</v>
      </c>
    </row>
    <row r="26" spans="1:26" s="2" customFormat="1" ht="15" customHeight="1" x14ac:dyDescent="0.2">
      <c r="A26" s="108">
        <f t="shared" si="3"/>
        <v>0</v>
      </c>
      <c r="B26" s="108">
        <f t="shared" si="3"/>
        <v>0</v>
      </c>
      <c r="C26" s="2" t="s">
        <v>86</v>
      </c>
      <c r="D26" s="7"/>
      <c r="E26" s="6"/>
      <c r="F26" s="6"/>
      <c r="G26" s="117"/>
      <c r="H26" s="87"/>
      <c r="I26" s="6"/>
      <c r="K26" s="39" t="s">
        <v>57</v>
      </c>
      <c r="L26" s="6"/>
      <c r="M26" s="16"/>
      <c r="N26" s="16"/>
      <c r="O26" s="16"/>
      <c r="P26" s="3"/>
      <c r="Q26" s="16"/>
      <c r="R26" s="16"/>
      <c r="S26" s="16"/>
      <c r="T26" s="16"/>
      <c r="U26" s="16"/>
      <c r="V26" s="16"/>
      <c r="W26" s="16"/>
      <c r="X26" s="16"/>
      <c r="Y26" s="98">
        <f>FLOOR(J26/8,0.125)</f>
        <v>0</v>
      </c>
      <c r="Z26" s="97">
        <f t="shared" ref="Z26:Z59" si="4">IF(F26="SAFA",0,1)</f>
        <v>1</v>
      </c>
    </row>
    <row r="27" spans="1:26" s="2" customFormat="1" ht="15" customHeight="1" x14ac:dyDescent="0.2">
      <c r="A27" s="108">
        <f t="shared" si="3"/>
        <v>0</v>
      </c>
      <c r="B27" s="108">
        <f t="shared" si="3"/>
        <v>0</v>
      </c>
      <c r="C27" s="2" t="s">
        <v>86</v>
      </c>
      <c r="D27" s="7"/>
      <c r="E27" s="6"/>
      <c r="F27" s="6"/>
      <c r="G27" s="4"/>
      <c r="H27" s="87"/>
      <c r="I27" s="6"/>
      <c r="K27" s="39" t="s">
        <v>57</v>
      </c>
      <c r="L27" s="6"/>
      <c r="M27" s="16"/>
      <c r="N27" s="16"/>
      <c r="O27" s="16"/>
      <c r="P27" s="3"/>
      <c r="Q27" s="16"/>
      <c r="R27" s="16"/>
      <c r="S27" s="16"/>
      <c r="T27" s="16"/>
      <c r="U27" s="16"/>
      <c r="V27" s="16"/>
      <c r="W27" s="16"/>
      <c r="X27" s="16"/>
      <c r="Y27" s="98">
        <f t="shared" ref="Y27:Y44" si="5">FLOOR(J27/8,0.125)</f>
        <v>0</v>
      </c>
      <c r="Z27" s="97">
        <f t="shared" si="4"/>
        <v>1</v>
      </c>
    </row>
    <row r="28" spans="1:26" s="2" customFormat="1" ht="15" customHeight="1" x14ac:dyDescent="0.2">
      <c r="A28" s="108">
        <f t="shared" si="3"/>
        <v>0</v>
      </c>
      <c r="B28" s="108">
        <f t="shared" si="3"/>
        <v>0</v>
      </c>
      <c r="C28" s="2" t="s">
        <v>86</v>
      </c>
      <c r="D28" s="7"/>
      <c r="E28" s="6"/>
      <c r="F28" s="6"/>
      <c r="G28" s="4"/>
      <c r="H28" s="87"/>
      <c r="I28" s="6"/>
      <c r="K28" s="39" t="s">
        <v>57</v>
      </c>
      <c r="L28" s="6"/>
      <c r="M28" s="16"/>
      <c r="N28" s="16"/>
      <c r="O28" s="16"/>
      <c r="P28" s="3"/>
      <c r="Q28" s="16"/>
      <c r="R28" s="16"/>
      <c r="S28" s="16"/>
      <c r="T28" s="16"/>
      <c r="U28" s="16"/>
      <c r="V28" s="16"/>
      <c r="W28" s="16"/>
      <c r="X28" s="16"/>
      <c r="Y28" s="98">
        <f t="shared" si="5"/>
        <v>0</v>
      </c>
      <c r="Z28" s="97">
        <f t="shared" si="4"/>
        <v>1</v>
      </c>
    </row>
    <row r="29" spans="1:26" s="2" customFormat="1" ht="15" customHeight="1" x14ac:dyDescent="0.2">
      <c r="A29" s="108">
        <f t="shared" si="3"/>
        <v>0</v>
      </c>
      <c r="B29" s="108">
        <f t="shared" si="3"/>
        <v>0</v>
      </c>
      <c r="C29" s="2" t="s">
        <v>86</v>
      </c>
      <c r="D29" s="7"/>
      <c r="E29" s="6"/>
      <c r="F29" s="6"/>
      <c r="G29" s="4"/>
      <c r="H29" s="87"/>
      <c r="I29" s="6"/>
      <c r="K29" s="39" t="s">
        <v>57</v>
      </c>
      <c r="L29" s="6"/>
      <c r="M29" s="16"/>
      <c r="N29" s="16"/>
      <c r="O29" s="16"/>
      <c r="P29" s="3"/>
      <c r="Q29" s="16"/>
      <c r="R29" s="16"/>
      <c r="S29" s="16"/>
      <c r="T29" s="16"/>
      <c r="U29" s="16"/>
      <c r="V29" s="16"/>
      <c r="W29" s="16"/>
      <c r="X29" s="16"/>
      <c r="Y29" s="98">
        <f t="shared" si="5"/>
        <v>0</v>
      </c>
      <c r="Z29" s="97">
        <f t="shared" si="4"/>
        <v>1</v>
      </c>
    </row>
    <row r="30" spans="1:26" s="2" customFormat="1" ht="15" customHeight="1" x14ac:dyDescent="0.2">
      <c r="A30" s="108">
        <f t="shared" si="3"/>
        <v>0</v>
      </c>
      <c r="B30" s="108">
        <f t="shared" si="3"/>
        <v>0</v>
      </c>
      <c r="C30" s="2" t="s">
        <v>86</v>
      </c>
      <c r="D30" s="7"/>
      <c r="E30" s="5"/>
      <c r="G30" s="4"/>
      <c r="H30" s="88"/>
      <c r="K30" s="39" t="s">
        <v>57</v>
      </c>
      <c r="M30" s="16"/>
      <c r="N30" s="16"/>
      <c r="O30" s="16"/>
      <c r="P30" s="3"/>
      <c r="Q30" s="16"/>
      <c r="R30" s="16"/>
      <c r="S30" s="16"/>
      <c r="T30" s="16"/>
      <c r="U30" s="16"/>
      <c r="V30" s="16"/>
      <c r="W30" s="16"/>
      <c r="X30" s="16"/>
      <c r="Y30" s="98">
        <f t="shared" si="5"/>
        <v>0</v>
      </c>
      <c r="Z30" s="97">
        <f t="shared" si="4"/>
        <v>1</v>
      </c>
    </row>
    <row r="31" spans="1:26" s="2" customFormat="1" ht="15" customHeight="1" x14ac:dyDescent="0.2">
      <c r="A31" s="108">
        <f t="shared" si="3"/>
        <v>0</v>
      </c>
      <c r="B31" s="108">
        <f t="shared" si="3"/>
        <v>0</v>
      </c>
      <c r="C31" s="2" t="s">
        <v>86</v>
      </c>
      <c r="D31" s="7"/>
      <c r="E31" s="5"/>
      <c r="G31" s="4"/>
      <c r="H31" s="88"/>
      <c r="K31" s="39" t="s">
        <v>57</v>
      </c>
      <c r="M31" s="16"/>
      <c r="N31" s="16"/>
      <c r="O31" s="16"/>
      <c r="P31" s="3"/>
      <c r="Q31" s="16"/>
      <c r="R31" s="16"/>
      <c r="S31" s="16"/>
      <c r="T31" s="16"/>
      <c r="U31" s="16"/>
      <c r="V31" s="16"/>
      <c r="W31" s="16"/>
      <c r="X31" s="16"/>
      <c r="Y31" s="98">
        <f t="shared" si="5"/>
        <v>0</v>
      </c>
      <c r="Z31" s="97">
        <f t="shared" si="4"/>
        <v>1</v>
      </c>
    </row>
    <row r="32" spans="1:26" s="2" customFormat="1" ht="15" customHeight="1" x14ac:dyDescent="0.2">
      <c r="A32" s="108">
        <f t="shared" si="3"/>
        <v>0</v>
      </c>
      <c r="B32" s="108">
        <f t="shared" si="3"/>
        <v>0</v>
      </c>
      <c r="C32" s="2" t="s">
        <v>86</v>
      </c>
      <c r="D32" s="7"/>
      <c r="E32" s="5"/>
      <c r="G32" s="4"/>
      <c r="H32" s="88"/>
      <c r="K32" s="39" t="s">
        <v>57</v>
      </c>
      <c r="M32" s="16"/>
      <c r="N32" s="16"/>
      <c r="O32" s="16"/>
      <c r="P32" s="3"/>
      <c r="Q32" s="16"/>
      <c r="R32" s="16"/>
      <c r="S32" s="16"/>
      <c r="T32" s="16"/>
      <c r="U32" s="16"/>
      <c r="V32" s="16"/>
      <c r="W32" s="16"/>
      <c r="X32" s="16"/>
      <c r="Y32" s="98">
        <f t="shared" si="5"/>
        <v>0</v>
      </c>
      <c r="Z32" s="97">
        <f t="shared" si="4"/>
        <v>1</v>
      </c>
    </row>
    <row r="33" spans="1:26" s="2" customFormat="1" ht="15" customHeight="1" x14ac:dyDescent="0.2">
      <c r="A33" s="108">
        <f t="shared" si="3"/>
        <v>0</v>
      </c>
      <c r="B33" s="108">
        <f t="shared" si="3"/>
        <v>0</v>
      </c>
      <c r="C33" s="2" t="s">
        <v>86</v>
      </c>
      <c r="D33" s="7"/>
      <c r="E33" s="5"/>
      <c r="G33" s="4"/>
      <c r="H33" s="88"/>
      <c r="K33" s="39" t="s">
        <v>57</v>
      </c>
      <c r="M33" s="16"/>
      <c r="N33" s="16"/>
      <c r="O33" s="16"/>
      <c r="P33" s="3"/>
      <c r="Q33" s="16"/>
      <c r="R33" s="16"/>
      <c r="S33" s="16"/>
      <c r="T33" s="16"/>
      <c r="U33" s="16"/>
      <c r="V33" s="16"/>
      <c r="W33" s="16"/>
      <c r="X33" s="16"/>
      <c r="Y33" s="98">
        <f t="shared" si="5"/>
        <v>0</v>
      </c>
      <c r="Z33" s="97">
        <f t="shared" si="4"/>
        <v>1</v>
      </c>
    </row>
    <row r="34" spans="1:26" s="2" customFormat="1" ht="15" customHeight="1" x14ac:dyDescent="0.2">
      <c r="A34" s="108">
        <f t="shared" si="3"/>
        <v>0</v>
      </c>
      <c r="B34" s="108">
        <f t="shared" si="3"/>
        <v>0</v>
      </c>
      <c r="C34" s="2" t="s">
        <v>86</v>
      </c>
      <c r="D34" s="7"/>
      <c r="E34" s="5"/>
      <c r="G34" s="4"/>
      <c r="H34" s="88"/>
      <c r="K34" s="39" t="s">
        <v>57</v>
      </c>
      <c r="L34" s="5"/>
      <c r="M34" s="16"/>
      <c r="N34" s="16"/>
      <c r="O34" s="16"/>
      <c r="P34" s="3"/>
      <c r="Q34" s="16"/>
      <c r="R34" s="16"/>
      <c r="S34" s="16"/>
      <c r="T34" s="16"/>
      <c r="U34" s="16"/>
      <c r="V34" s="16"/>
      <c r="W34" s="16"/>
      <c r="X34" s="16"/>
      <c r="Y34" s="98">
        <f t="shared" si="5"/>
        <v>0</v>
      </c>
      <c r="Z34" s="97">
        <f t="shared" si="4"/>
        <v>1</v>
      </c>
    </row>
    <row r="35" spans="1:26" s="2" customFormat="1" ht="15" customHeight="1" x14ac:dyDescent="0.2">
      <c r="A35" s="108">
        <f t="shared" si="3"/>
        <v>0</v>
      </c>
      <c r="B35" s="108">
        <f t="shared" si="3"/>
        <v>0</v>
      </c>
      <c r="C35" s="2" t="s">
        <v>86</v>
      </c>
      <c r="D35" s="7"/>
      <c r="E35" s="5"/>
      <c r="G35" s="4"/>
      <c r="H35" s="88"/>
      <c r="J35" s="3"/>
      <c r="K35" s="39" t="s">
        <v>57</v>
      </c>
      <c r="M35" s="16"/>
      <c r="N35" s="16"/>
      <c r="O35" s="16"/>
      <c r="P35" s="3"/>
      <c r="Q35" s="16"/>
      <c r="R35" s="16"/>
      <c r="S35" s="16"/>
      <c r="T35" s="16"/>
      <c r="U35" s="16"/>
      <c r="V35" s="16"/>
      <c r="W35" s="16"/>
      <c r="X35" s="16"/>
      <c r="Y35" s="98">
        <f t="shared" si="5"/>
        <v>0</v>
      </c>
      <c r="Z35" s="97">
        <f t="shared" si="4"/>
        <v>1</v>
      </c>
    </row>
    <row r="36" spans="1:26" s="2" customFormat="1" ht="15" customHeight="1" x14ac:dyDescent="0.2">
      <c r="A36" s="108">
        <f t="shared" ref="A36:B51" si="6">A35</f>
        <v>0</v>
      </c>
      <c r="B36" s="108">
        <f t="shared" si="6"/>
        <v>0</v>
      </c>
      <c r="C36" s="2" t="s">
        <v>86</v>
      </c>
      <c r="D36" s="7"/>
      <c r="G36" s="4"/>
      <c r="H36" s="88"/>
      <c r="K36" s="39" t="s">
        <v>57</v>
      </c>
      <c r="M36" s="16"/>
      <c r="N36" s="16"/>
      <c r="O36" s="16"/>
      <c r="P36" s="3"/>
      <c r="Q36" s="16"/>
      <c r="R36" s="16"/>
      <c r="S36" s="16"/>
      <c r="T36" s="16"/>
      <c r="U36" s="16"/>
      <c r="V36" s="16"/>
      <c r="W36" s="16"/>
      <c r="X36" s="16"/>
      <c r="Y36" s="98">
        <f t="shared" si="5"/>
        <v>0</v>
      </c>
      <c r="Z36" s="97">
        <f t="shared" si="4"/>
        <v>1</v>
      </c>
    </row>
    <row r="37" spans="1:26" s="2" customFormat="1" ht="15" customHeight="1" x14ac:dyDescent="0.2">
      <c r="A37" s="108">
        <f t="shared" si="6"/>
        <v>0</v>
      </c>
      <c r="B37" s="108">
        <f t="shared" si="6"/>
        <v>0</v>
      </c>
      <c r="C37" s="2" t="s">
        <v>86</v>
      </c>
      <c r="D37" s="7"/>
      <c r="E37" s="1"/>
      <c r="G37" s="4"/>
      <c r="H37" s="88"/>
      <c r="K37" s="39" t="s">
        <v>57</v>
      </c>
      <c r="M37" s="16"/>
      <c r="N37" s="16"/>
      <c r="O37" s="16"/>
      <c r="P37" s="3"/>
      <c r="Q37" s="16"/>
      <c r="R37" s="16"/>
      <c r="S37" s="16"/>
      <c r="T37" s="16"/>
      <c r="U37" s="16"/>
      <c r="V37" s="16"/>
      <c r="W37" s="16"/>
      <c r="X37" s="16"/>
      <c r="Y37" s="98">
        <f t="shared" si="5"/>
        <v>0</v>
      </c>
      <c r="Z37" s="97">
        <f t="shared" si="4"/>
        <v>1</v>
      </c>
    </row>
    <row r="38" spans="1:26" s="2" customFormat="1" ht="15" customHeight="1" x14ac:dyDescent="0.2">
      <c r="A38" s="108">
        <f t="shared" si="6"/>
        <v>0</v>
      </c>
      <c r="B38" s="108">
        <f t="shared" si="6"/>
        <v>0</v>
      </c>
      <c r="C38" s="2" t="s">
        <v>86</v>
      </c>
      <c r="D38" s="7"/>
      <c r="E38" s="1"/>
      <c r="G38" s="4"/>
      <c r="H38" s="88"/>
      <c r="K38" s="39" t="s">
        <v>57</v>
      </c>
      <c r="M38" s="16"/>
      <c r="N38" s="16"/>
      <c r="O38" s="16"/>
      <c r="P38" s="3"/>
      <c r="Q38" s="16"/>
      <c r="R38" s="16"/>
      <c r="S38" s="16"/>
      <c r="T38" s="16"/>
      <c r="U38" s="16"/>
      <c r="V38" s="16"/>
      <c r="W38" s="16"/>
      <c r="X38" s="16"/>
      <c r="Y38" s="98">
        <f t="shared" si="5"/>
        <v>0</v>
      </c>
      <c r="Z38" s="97">
        <f t="shared" si="4"/>
        <v>1</v>
      </c>
    </row>
    <row r="39" spans="1:26" s="2" customFormat="1" ht="15" customHeight="1" x14ac:dyDescent="0.2">
      <c r="A39" s="108">
        <f t="shared" si="6"/>
        <v>0</v>
      </c>
      <c r="B39" s="108">
        <f t="shared" si="6"/>
        <v>0</v>
      </c>
      <c r="C39" s="2" t="s">
        <v>86</v>
      </c>
      <c r="D39" s="7"/>
      <c r="E39" s="1"/>
      <c r="G39" s="4"/>
      <c r="H39" s="88"/>
      <c r="K39" s="39" t="s">
        <v>57</v>
      </c>
      <c r="M39" s="16"/>
      <c r="N39" s="16"/>
      <c r="O39" s="16"/>
      <c r="P39" s="3"/>
      <c r="Q39" s="16"/>
      <c r="R39" s="16"/>
      <c r="S39" s="16"/>
      <c r="T39" s="16"/>
      <c r="U39" s="16"/>
      <c r="V39" s="16"/>
      <c r="W39" s="16"/>
      <c r="X39" s="16"/>
      <c r="Y39" s="98">
        <f t="shared" si="5"/>
        <v>0</v>
      </c>
      <c r="Z39" s="97">
        <f t="shared" si="4"/>
        <v>1</v>
      </c>
    </row>
    <row r="40" spans="1:26" s="2" customFormat="1" ht="15" customHeight="1" x14ac:dyDescent="0.2">
      <c r="A40" s="108">
        <f t="shared" si="6"/>
        <v>0</v>
      </c>
      <c r="B40" s="108">
        <f t="shared" si="6"/>
        <v>0</v>
      </c>
      <c r="C40" s="2" t="s">
        <v>86</v>
      </c>
      <c r="D40" s="7"/>
      <c r="G40" s="115"/>
      <c r="H40" s="89"/>
      <c r="K40" s="39" t="s">
        <v>57</v>
      </c>
      <c r="M40" s="16"/>
      <c r="N40" s="16"/>
      <c r="O40" s="16"/>
      <c r="P40" s="3"/>
      <c r="Q40" s="16"/>
      <c r="R40" s="16"/>
      <c r="S40" s="16"/>
      <c r="T40" s="16"/>
      <c r="U40" s="16"/>
      <c r="V40" s="16"/>
      <c r="W40" s="16"/>
      <c r="X40" s="16"/>
      <c r="Y40" s="98">
        <f t="shared" si="5"/>
        <v>0</v>
      </c>
      <c r="Z40" s="97">
        <f t="shared" si="4"/>
        <v>1</v>
      </c>
    </row>
    <row r="41" spans="1:26" s="2" customFormat="1" ht="15" customHeight="1" x14ac:dyDescent="0.2">
      <c r="A41" s="108">
        <f>A40</f>
        <v>0</v>
      </c>
      <c r="B41" s="108">
        <f>B40</f>
        <v>0</v>
      </c>
      <c r="C41" s="2" t="s">
        <v>86</v>
      </c>
      <c r="D41" s="7"/>
      <c r="G41" s="115"/>
      <c r="H41" s="89"/>
      <c r="K41" s="39" t="s">
        <v>57</v>
      </c>
      <c r="M41" s="16"/>
      <c r="N41" s="16"/>
      <c r="O41" s="16"/>
      <c r="P41" s="3"/>
      <c r="Q41" s="16"/>
      <c r="R41" s="16"/>
      <c r="S41" s="16"/>
      <c r="T41" s="16"/>
      <c r="U41" s="16"/>
      <c r="V41" s="16"/>
      <c r="W41" s="16"/>
      <c r="X41" s="16"/>
      <c r="Y41" s="98">
        <f t="shared" si="5"/>
        <v>0</v>
      </c>
      <c r="Z41" s="97">
        <f t="shared" si="4"/>
        <v>1</v>
      </c>
    </row>
    <row r="42" spans="1:26" s="2" customFormat="1" ht="15" customHeight="1" x14ac:dyDescent="0.2">
      <c r="A42" s="108">
        <f t="shared" si="6"/>
        <v>0</v>
      </c>
      <c r="B42" s="108">
        <f t="shared" si="6"/>
        <v>0</v>
      </c>
      <c r="C42" s="2" t="s">
        <v>86</v>
      </c>
      <c r="D42" s="7"/>
      <c r="G42" s="115"/>
      <c r="H42" s="89"/>
      <c r="K42" s="39" t="s">
        <v>57</v>
      </c>
      <c r="M42" s="16"/>
      <c r="N42" s="16"/>
      <c r="O42" s="16"/>
      <c r="P42" s="3"/>
      <c r="Q42" s="16"/>
      <c r="R42" s="16"/>
      <c r="S42" s="16"/>
      <c r="T42" s="16"/>
      <c r="U42" s="16"/>
      <c r="V42" s="16"/>
      <c r="W42" s="16"/>
      <c r="X42" s="16"/>
      <c r="Y42" s="98">
        <f t="shared" si="5"/>
        <v>0</v>
      </c>
      <c r="Z42" s="97">
        <f t="shared" si="4"/>
        <v>1</v>
      </c>
    </row>
    <row r="43" spans="1:26" s="2" customFormat="1" ht="15" customHeight="1" x14ac:dyDescent="0.2">
      <c r="A43" s="108">
        <f t="shared" si="6"/>
        <v>0</v>
      </c>
      <c r="B43" s="108">
        <f t="shared" si="6"/>
        <v>0</v>
      </c>
      <c r="C43" s="2" t="s">
        <v>86</v>
      </c>
      <c r="D43" s="7"/>
      <c r="G43" s="115"/>
      <c r="H43" s="89"/>
      <c r="K43" s="39" t="s">
        <v>57</v>
      </c>
      <c r="M43" s="16"/>
      <c r="N43" s="16"/>
      <c r="O43" s="16"/>
      <c r="P43" s="3"/>
      <c r="Q43" s="16"/>
      <c r="R43" s="16"/>
      <c r="S43" s="16"/>
      <c r="T43" s="16"/>
      <c r="U43" s="16"/>
      <c r="V43" s="16"/>
      <c r="W43" s="16"/>
      <c r="X43" s="16"/>
      <c r="Y43" s="98">
        <f t="shared" si="5"/>
        <v>0</v>
      </c>
      <c r="Z43" s="97">
        <f t="shared" si="4"/>
        <v>1</v>
      </c>
    </row>
    <row r="44" spans="1:26" s="28" customFormat="1" ht="15" customHeight="1" thickBot="1" x14ac:dyDescent="0.25">
      <c r="A44" s="109">
        <f t="shared" si="6"/>
        <v>0</v>
      </c>
      <c r="B44" s="109">
        <f t="shared" si="6"/>
        <v>0</v>
      </c>
      <c r="C44" s="28" t="s">
        <v>86</v>
      </c>
      <c r="D44" s="27"/>
      <c r="G44" s="116"/>
      <c r="H44" s="90"/>
      <c r="K44" s="75" t="s">
        <v>57</v>
      </c>
      <c r="M44" s="91"/>
      <c r="N44" s="91"/>
      <c r="O44" s="91"/>
      <c r="P44" s="26"/>
      <c r="Q44" s="91"/>
      <c r="R44" s="91"/>
      <c r="S44" s="91"/>
      <c r="T44" s="91"/>
      <c r="U44" s="91"/>
      <c r="V44" s="91"/>
      <c r="W44" s="91"/>
      <c r="X44" s="91"/>
      <c r="Y44" s="99">
        <f t="shared" si="5"/>
        <v>0</v>
      </c>
      <c r="Z44" s="100">
        <f t="shared" si="4"/>
        <v>1</v>
      </c>
    </row>
    <row r="45" spans="1:26" s="2" customFormat="1" ht="15" customHeight="1" x14ac:dyDescent="0.2">
      <c r="A45" s="108">
        <f t="shared" si="6"/>
        <v>0</v>
      </c>
      <c r="B45" s="108">
        <f>B36</f>
        <v>0</v>
      </c>
      <c r="C45" s="6" t="s">
        <v>119</v>
      </c>
      <c r="D45" s="7"/>
      <c r="E45" s="6"/>
      <c r="F45" s="6"/>
      <c r="G45" s="115"/>
      <c r="H45" s="10"/>
      <c r="I45" s="6"/>
      <c r="J45" s="41">
        <f t="shared" ref="J45:J60" si="7">H45-G45</f>
        <v>0</v>
      </c>
      <c r="K45" s="41" t="s">
        <v>58</v>
      </c>
      <c r="L45" s="16"/>
      <c r="M45" s="16"/>
      <c r="N45" s="16"/>
      <c r="O45" s="16"/>
      <c r="P45" s="3"/>
      <c r="Q45" s="16"/>
      <c r="R45" s="16"/>
      <c r="S45" s="16"/>
      <c r="T45" s="16"/>
      <c r="U45" s="16"/>
      <c r="V45" s="16"/>
      <c r="W45" s="16"/>
      <c r="X45" s="16"/>
      <c r="Y45" s="98">
        <f>FLOOR(J45/1,0.125)</f>
        <v>0</v>
      </c>
      <c r="Z45" s="97">
        <f t="shared" si="4"/>
        <v>1</v>
      </c>
    </row>
    <row r="46" spans="1:26" s="2" customFormat="1" ht="15" customHeight="1" x14ac:dyDescent="0.2">
      <c r="A46" s="108">
        <f t="shared" si="6"/>
        <v>0</v>
      </c>
      <c r="B46" s="108">
        <f>B37</f>
        <v>0</v>
      </c>
      <c r="C46" s="6" t="s">
        <v>119</v>
      </c>
      <c r="D46" s="7"/>
      <c r="G46" s="115"/>
      <c r="H46" s="10"/>
      <c r="J46" s="41">
        <f t="shared" si="7"/>
        <v>0</v>
      </c>
      <c r="K46" s="41" t="s">
        <v>58</v>
      </c>
      <c r="L46" s="16"/>
      <c r="M46" s="16"/>
      <c r="N46" s="16"/>
      <c r="O46" s="16"/>
      <c r="P46" s="3"/>
      <c r="Q46" s="16"/>
      <c r="R46" s="16"/>
      <c r="S46" s="16"/>
      <c r="T46" s="16"/>
      <c r="U46" s="16"/>
      <c r="V46" s="16"/>
      <c r="W46" s="16"/>
      <c r="X46" s="16"/>
      <c r="Y46" s="98">
        <f t="shared" ref="Y46:Y60" si="8">FLOOR(J46/1,0.125)</f>
        <v>0</v>
      </c>
      <c r="Z46" s="97">
        <f t="shared" si="4"/>
        <v>1</v>
      </c>
    </row>
    <row r="47" spans="1:26" s="2" customFormat="1" ht="15" customHeight="1" x14ac:dyDescent="0.2">
      <c r="A47" s="108">
        <f t="shared" si="6"/>
        <v>0</v>
      </c>
      <c r="B47" s="108">
        <f>B38</f>
        <v>0</v>
      </c>
      <c r="C47" s="6" t="s">
        <v>119</v>
      </c>
      <c r="D47" s="7"/>
      <c r="G47" s="115"/>
      <c r="H47" s="10"/>
      <c r="J47" s="41">
        <f t="shared" si="7"/>
        <v>0</v>
      </c>
      <c r="K47" s="41" t="s">
        <v>58</v>
      </c>
      <c r="L47" s="16"/>
      <c r="M47" s="16"/>
      <c r="N47" s="16"/>
      <c r="O47" s="16"/>
      <c r="P47" s="3"/>
      <c r="Q47" s="16"/>
      <c r="R47" s="16"/>
      <c r="S47" s="16"/>
      <c r="T47" s="16"/>
      <c r="U47" s="16"/>
      <c r="V47" s="16"/>
      <c r="W47" s="16"/>
      <c r="X47" s="16"/>
      <c r="Y47" s="98">
        <f t="shared" si="8"/>
        <v>0</v>
      </c>
      <c r="Z47" s="97">
        <f t="shared" si="4"/>
        <v>1</v>
      </c>
    </row>
    <row r="48" spans="1:26" s="2" customFormat="1" ht="15" customHeight="1" x14ac:dyDescent="0.2">
      <c r="A48" s="108">
        <f t="shared" si="6"/>
        <v>0</v>
      </c>
      <c r="B48" s="108">
        <f>B39</f>
        <v>0</v>
      </c>
      <c r="C48" s="6" t="s">
        <v>119</v>
      </c>
      <c r="D48" s="7"/>
      <c r="G48" s="115"/>
      <c r="H48" s="10"/>
      <c r="J48" s="41">
        <f t="shared" si="7"/>
        <v>0</v>
      </c>
      <c r="K48" s="41" t="s">
        <v>58</v>
      </c>
      <c r="L48" s="16"/>
      <c r="M48" s="16"/>
      <c r="N48" s="16"/>
      <c r="O48" s="16"/>
      <c r="P48" s="3"/>
      <c r="Q48" s="16"/>
      <c r="R48" s="16"/>
      <c r="S48" s="16"/>
      <c r="T48" s="16"/>
      <c r="U48" s="16"/>
      <c r="V48" s="16"/>
      <c r="W48" s="16"/>
      <c r="X48" s="16"/>
      <c r="Y48" s="98">
        <f t="shared" si="8"/>
        <v>0</v>
      </c>
      <c r="Z48" s="97">
        <f t="shared" si="4"/>
        <v>1</v>
      </c>
    </row>
    <row r="49" spans="1:26" s="2" customFormat="1" ht="15" customHeight="1" x14ac:dyDescent="0.2">
      <c r="A49" s="108">
        <f t="shared" si="6"/>
        <v>0</v>
      </c>
      <c r="B49" s="108">
        <f>B40</f>
        <v>0</v>
      </c>
      <c r="C49" s="6" t="s">
        <v>119</v>
      </c>
      <c r="D49" s="7"/>
      <c r="G49" s="115"/>
      <c r="H49" s="10"/>
      <c r="J49" s="41">
        <f t="shared" si="7"/>
        <v>0</v>
      </c>
      <c r="K49" s="41" t="s">
        <v>58</v>
      </c>
      <c r="L49" s="16"/>
      <c r="M49" s="16"/>
      <c r="N49" s="16"/>
      <c r="O49" s="16"/>
      <c r="P49" s="3"/>
      <c r="Q49" s="16"/>
      <c r="R49" s="16"/>
      <c r="S49" s="16"/>
      <c r="T49" s="16"/>
      <c r="U49" s="16"/>
      <c r="V49" s="16"/>
      <c r="W49" s="16"/>
      <c r="X49" s="16"/>
      <c r="Y49" s="98">
        <f t="shared" si="8"/>
        <v>0</v>
      </c>
      <c r="Z49" s="97">
        <f t="shared" si="4"/>
        <v>1</v>
      </c>
    </row>
    <row r="50" spans="1:26" s="2" customFormat="1" ht="15" customHeight="1" x14ac:dyDescent="0.2">
      <c r="A50" s="108">
        <f t="shared" si="6"/>
        <v>0</v>
      </c>
      <c r="B50" s="108">
        <f t="shared" ref="B50:B100" si="9">B41</f>
        <v>0</v>
      </c>
      <c r="C50" s="6" t="s">
        <v>119</v>
      </c>
      <c r="D50" s="7"/>
      <c r="G50" s="115"/>
      <c r="H50" s="10"/>
      <c r="J50" s="41">
        <f t="shared" si="7"/>
        <v>0</v>
      </c>
      <c r="K50" s="41" t="s">
        <v>58</v>
      </c>
      <c r="L50" s="16"/>
      <c r="M50" s="16"/>
      <c r="N50" s="16"/>
      <c r="O50" s="16"/>
      <c r="P50" s="3"/>
      <c r="Q50" s="16"/>
      <c r="R50" s="16"/>
      <c r="S50" s="16"/>
      <c r="T50" s="16"/>
      <c r="U50" s="16"/>
      <c r="V50" s="16"/>
      <c r="W50" s="16"/>
      <c r="X50" s="16"/>
      <c r="Y50" s="98">
        <f t="shared" si="8"/>
        <v>0</v>
      </c>
      <c r="Z50" s="97">
        <f>IF(F50="SAFA",0,1)</f>
        <v>1</v>
      </c>
    </row>
    <row r="51" spans="1:26" s="2" customFormat="1" ht="15" customHeight="1" x14ac:dyDescent="0.2">
      <c r="A51" s="108">
        <f t="shared" si="6"/>
        <v>0</v>
      </c>
      <c r="B51" s="108">
        <f t="shared" si="9"/>
        <v>0</v>
      </c>
      <c r="C51" s="6" t="s">
        <v>119</v>
      </c>
      <c r="D51" s="7"/>
      <c r="G51" s="115"/>
      <c r="H51" s="10"/>
      <c r="J51" s="41">
        <f t="shared" si="7"/>
        <v>0</v>
      </c>
      <c r="K51" s="41" t="s">
        <v>58</v>
      </c>
      <c r="L51" s="16"/>
      <c r="M51" s="16"/>
      <c r="N51" s="16"/>
      <c r="O51" s="16"/>
      <c r="P51" s="3"/>
      <c r="Q51" s="16"/>
      <c r="R51" s="16"/>
      <c r="S51" s="16"/>
      <c r="T51" s="16"/>
      <c r="U51" s="16"/>
      <c r="V51" s="16"/>
      <c r="W51" s="16"/>
      <c r="X51" s="16"/>
      <c r="Y51" s="98">
        <f t="shared" si="8"/>
        <v>0</v>
      </c>
      <c r="Z51" s="97">
        <f t="shared" ref="Z51:Z52" si="10">IF(F51="SAFA",0,1)</f>
        <v>1</v>
      </c>
    </row>
    <row r="52" spans="1:26" s="3" customFormat="1" ht="15" customHeight="1" x14ac:dyDescent="0.2">
      <c r="A52" s="108">
        <f t="shared" ref="A52:A114" si="11">A51</f>
        <v>0</v>
      </c>
      <c r="B52" s="108">
        <f t="shared" si="9"/>
        <v>0</v>
      </c>
      <c r="C52" s="3" t="s">
        <v>119</v>
      </c>
      <c r="D52" s="7"/>
      <c r="E52" s="2"/>
      <c r="G52" s="118"/>
      <c r="J52" s="41">
        <f t="shared" si="7"/>
        <v>0</v>
      </c>
      <c r="K52" s="41" t="s">
        <v>58</v>
      </c>
      <c r="L52" s="16"/>
      <c r="M52" s="16"/>
      <c r="N52" s="16"/>
      <c r="O52" s="16"/>
      <c r="Q52" s="16"/>
      <c r="R52" s="16"/>
      <c r="S52" s="16"/>
      <c r="T52" s="16"/>
      <c r="U52" s="16"/>
      <c r="V52" s="16"/>
      <c r="W52" s="16"/>
      <c r="X52" s="16"/>
      <c r="Y52" s="98">
        <f t="shared" si="8"/>
        <v>0</v>
      </c>
      <c r="Z52" s="97">
        <f t="shared" si="10"/>
        <v>1</v>
      </c>
    </row>
    <row r="53" spans="1:26" s="2" customFormat="1" ht="15" customHeight="1" x14ac:dyDescent="0.2">
      <c r="A53" s="108">
        <f t="shared" si="11"/>
        <v>0</v>
      </c>
      <c r="B53" s="108">
        <f t="shared" si="9"/>
        <v>0</v>
      </c>
      <c r="C53" s="6" t="s">
        <v>119</v>
      </c>
      <c r="D53" s="7"/>
      <c r="G53" s="115"/>
      <c r="H53" s="10"/>
      <c r="J53" s="41">
        <f t="shared" si="7"/>
        <v>0</v>
      </c>
      <c r="K53" s="41" t="s">
        <v>58</v>
      </c>
      <c r="L53" s="16"/>
      <c r="M53" s="16"/>
      <c r="N53" s="16"/>
      <c r="O53" s="16"/>
      <c r="P53" s="3"/>
      <c r="Q53" s="16"/>
      <c r="R53" s="16"/>
      <c r="S53" s="16"/>
      <c r="T53" s="16"/>
      <c r="U53" s="16"/>
      <c r="V53" s="16"/>
      <c r="W53" s="16"/>
      <c r="X53" s="16"/>
      <c r="Y53" s="98">
        <f t="shared" si="8"/>
        <v>0</v>
      </c>
      <c r="Z53" s="97">
        <f t="shared" si="4"/>
        <v>1</v>
      </c>
    </row>
    <row r="54" spans="1:26" s="2" customFormat="1" ht="15" customHeight="1" x14ac:dyDescent="0.2">
      <c r="A54" s="108">
        <f t="shared" si="11"/>
        <v>0</v>
      </c>
      <c r="B54" s="108">
        <f t="shared" si="9"/>
        <v>0</v>
      </c>
      <c r="C54" s="6" t="s">
        <v>119</v>
      </c>
      <c r="D54" s="7"/>
      <c r="G54" s="115"/>
      <c r="H54" s="10"/>
      <c r="J54" s="41">
        <f t="shared" si="7"/>
        <v>0</v>
      </c>
      <c r="K54" s="41" t="s">
        <v>58</v>
      </c>
      <c r="L54" s="16"/>
      <c r="M54" s="16"/>
      <c r="N54" s="16"/>
      <c r="O54" s="16"/>
      <c r="P54" s="3"/>
      <c r="Q54" s="16"/>
      <c r="R54" s="16"/>
      <c r="S54" s="16"/>
      <c r="T54" s="16"/>
      <c r="U54" s="16"/>
      <c r="V54" s="16"/>
      <c r="W54" s="16"/>
      <c r="X54" s="16"/>
      <c r="Y54" s="98">
        <f t="shared" si="8"/>
        <v>0</v>
      </c>
      <c r="Z54" s="97">
        <f t="shared" si="4"/>
        <v>1</v>
      </c>
    </row>
    <row r="55" spans="1:26" s="2" customFormat="1" ht="15" customHeight="1" x14ac:dyDescent="0.2">
      <c r="A55" s="108">
        <f t="shared" si="11"/>
        <v>0</v>
      </c>
      <c r="B55" s="108">
        <f t="shared" si="9"/>
        <v>0</v>
      </c>
      <c r="C55" s="6" t="s">
        <v>119</v>
      </c>
      <c r="D55" s="7"/>
      <c r="G55" s="115"/>
      <c r="H55" s="10"/>
      <c r="J55" s="41">
        <f t="shared" si="7"/>
        <v>0</v>
      </c>
      <c r="K55" s="41" t="s">
        <v>58</v>
      </c>
      <c r="L55" s="16"/>
      <c r="M55" s="16"/>
      <c r="N55" s="16"/>
      <c r="O55" s="16"/>
      <c r="P55" s="3"/>
      <c r="Q55" s="16"/>
      <c r="R55" s="16"/>
      <c r="S55" s="16"/>
      <c r="T55" s="16"/>
      <c r="U55" s="16"/>
      <c r="V55" s="16"/>
      <c r="W55" s="16"/>
      <c r="X55" s="16"/>
      <c r="Y55" s="98">
        <f t="shared" si="8"/>
        <v>0</v>
      </c>
      <c r="Z55" s="97">
        <f t="shared" si="4"/>
        <v>1</v>
      </c>
    </row>
    <row r="56" spans="1:26" s="2" customFormat="1" ht="15" customHeight="1" x14ac:dyDescent="0.2">
      <c r="A56" s="108">
        <f t="shared" si="11"/>
        <v>0</v>
      </c>
      <c r="B56" s="108">
        <f t="shared" si="9"/>
        <v>0</v>
      </c>
      <c r="C56" s="6" t="s">
        <v>119</v>
      </c>
      <c r="D56" s="7"/>
      <c r="G56" s="115"/>
      <c r="H56" s="10"/>
      <c r="J56" s="41">
        <f t="shared" si="7"/>
        <v>0</v>
      </c>
      <c r="K56" s="41" t="s">
        <v>58</v>
      </c>
      <c r="L56" s="16"/>
      <c r="M56" s="16"/>
      <c r="N56" s="16"/>
      <c r="O56" s="16"/>
      <c r="P56" s="3"/>
      <c r="Q56" s="16"/>
      <c r="R56" s="16"/>
      <c r="S56" s="16"/>
      <c r="T56" s="16"/>
      <c r="U56" s="16"/>
      <c r="V56" s="16"/>
      <c r="W56" s="16"/>
      <c r="X56" s="16"/>
      <c r="Y56" s="98">
        <f t="shared" si="8"/>
        <v>0</v>
      </c>
      <c r="Z56" s="97">
        <f t="shared" si="4"/>
        <v>1</v>
      </c>
    </row>
    <row r="57" spans="1:26" s="2" customFormat="1" ht="15" customHeight="1" x14ac:dyDescent="0.2">
      <c r="A57" s="108">
        <f t="shared" si="11"/>
        <v>0</v>
      </c>
      <c r="B57" s="108">
        <f t="shared" si="9"/>
        <v>0</v>
      </c>
      <c r="C57" s="6" t="s">
        <v>119</v>
      </c>
      <c r="D57" s="7"/>
      <c r="G57" s="115"/>
      <c r="H57" s="10"/>
      <c r="J57" s="41">
        <f t="shared" si="7"/>
        <v>0</v>
      </c>
      <c r="K57" s="41" t="s">
        <v>58</v>
      </c>
      <c r="L57" s="16"/>
      <c r="M57" s="16"/>
      <c r="N57" s="16"/>
      <c r="O57" s="16"/>
      <c r="P57" s="3"/>
      <c r="Q57" s="16"/>
      <c r="R57" s="16"/>
      <c r="S57" s="16"/>
      <c r="T57" s="16"/>
      <c r="U57" s="16"/>
      <c r="V57" s="16"/>
      <c r="W57" s="16"/>
      <c r="X57" s="16"/>
      <c r="Y57" s="98">
        <f t="shared" si="8"/>
        <v>0</v>
      </c>
      <c r="Z57" s="97">
        <f t="shared" si="4"/>
        <v>1</v>
      </c>
    </row>
    <row r="58" spans="1:26" s="2" customFormat="1" ht="15" customHeight="1" x14ac:dyDescent="0.2">
      <c r="A58" s="108">
        <f t="shared" si="11"/>
        <v>0</v>
      </c>
      <c r="B58" s="108">
        <f t="shared" si="9"/>
        <v>0</v>
      </c>
      <c r="C58" s="6" t="s">
        <v>119</v>
      </c>
      <c r="D58" s="7"/>
      <c r="G58" s="115"/>
      <c r="H58" s="10"/>
      <c r="J58" s="41">
        <f t="shared" si="7"/>
        <v>0</v>
      </c>
      <c r="K58" s="41" t="s">
        <v>58</v>
      </c>
      <c r="L58" s="16"/>
      <c r="M58" s="16"/>
      <c r="N58" s="16"/>
      <c r="O58" s="16"/>
      <c r="P58" s="3"/>
      <c r="Q58" s="16"/>
      <c r="R58" s="16"/>
      <c r="S58" s="16"/>
      <c r="T58" s="16"/>
      <c r="U58" s="16"/>
      <c r="V58" s="16"/>
      <c r="W58" s="16"/>
      <c r="X58" s="16"/>
      <c r="Y58" s="98">
        <f t="shared" si="8"/>
        <v>0</v>
      </c>
      <c r="Z58" s="97">
        <f>IF(F58="SAFA",0,1)</f>
        <v>1</v>
      </c>
    </row>
    <row r="59" spans="1:26" s="2" customFormat="1" ht="15" customHeight="1" x14ac:dyDescent="0.2">
      <c r="A59" s="108">
        <f t="shared" si="11"/>
        <v>0</v>
      </c>
      <c r="B59" s="108">
        <f t="shared" si="9"/>
        <v>0</v>
      </c>
      <c r="C59" s="6" t="s">
        <v>119</v>
      </c>
      <c r="D59" s="7"/>
      <c r="G59" s="115"/>
      <c r="H59" s="10"/>
      <c r="J59" s="41">
        <f t="shared" si="7"/>
        <v>0</v>
      </c>
      <c r="K59" s="41" t="s">
        <v>58</v>
      </c>
      <c r="L59" s="16"/>
      <c r="M59" s="16"/>
      <c r="N59" s="16"/>
      <c r="O59" s="16"/>
      <c r="P59" s="3"/>
      <c r="Q59" s="16"/>
      <c r="R59" s="16"/>
      <c r="S59" s="16"/>
      <c r="T59" s="16"/>
      <c r="U59" s="16"/>
      <c r="V59" s="16"/>
      <c r="W59" s="16"/>
      <c r="X59" s="16"/>
      <c r="Y59" s="98">
        <f t="shared" si="8"/>
        <v>0</v>
      </c>
      <c r="Z59" s="97">
        <f t="shared" si="4"/>
        <v>1</v>
      </c>
    </row>
    <row r="60" spans="1:26" s="28" customFormat="1" ht="15" customHeight="1" thickBot="1" x14ac:dyDescent="0.25">
      <c r="A60" s="109">
        <f t="shared" si="11"/>
        <v>0</v>
      </c>
      <c r="B60" s="109">
        <f t="shared" si="9"/>
        <v>0</v>
      </c>
      <c r="C60" s="28" t="s">
        <v>119</v>
      </c>
      <c r="D60" s="27"/>
      <c r="G60" s="116"/>
      <c r="H60" s="36"/>
      <c r="J60" s="33">
        <f t="shared" si="7"/>
        <v>0</v>
      </c>
      <c r="K60" s="75" t="s">
        <v>58</v>
      </c>
      <c r="L60" s="32"/>
      <c r="M60" s="91"/>
      <c r="N60" s="91"/>
      <c r="O60" s="91"/>
      <c r="P60" s="26"/>
      <c r="Q60" s="91"/>
      <c r="R60" s="91"/>
      <c r="S60" s="91"/>
      <c r="T60" s="91"/>
      <c r="U60" s="91"/>
      <c r="V60" s="91"/>
      <c r="W60" s="91"/>
      <c r="X60" s="91"/>
      <c r="Y60" s="98">
        <f t="shared" si="8"/>
        <v>0</v>
      </c>
      <c r="Z60" s="100">
        <f>IF(F60="SAFA",0,1)</f>
        <v>1</v>
      </c>
    </row>
    <row r="61" spans="1:26" s="2" customFormat="1" ht="15" customHeight="1" x14ac:dyDescent="0.2">
      <c r="A61" s="108">
        <f t="shared" si="11"/>
        <v>0</v>
      </c>
      <c r="B61" s="108">
        <f t="shared" si="9"/>
        <v>0</v>
      </c>
      <c r="C61" s="6" t="s">
        <v>120</v>
      </c>
      <c r="D61" s="7"/>
      <c r="E61" s="22"/>
      <c r="F61" s="6"/>
      <c r="G61" s="117"/>
      <c r="H61" s="15"/>
      <c r="I61" s="6"/>
      <c r="J61" s="16"/>
      <c r="K61" s="16"/>
      <c r="L61" s="16"/>
      <c r="M61" s="16"/>
      <c r="N61" s="6"/>
      <c r="O61" s="3"/>
      <c r="P61" s="3"/>
      <c r="Q61" s="16"/>
      <c r="R61" s="3"/>
      <c r="S61" s="7"/>
      <c r="T61" s="16"/>
      <c r="U61" s="16"/>
      <c r="V61" s="16"/>
      <c r="W61" s="16"/>
      <c r="X61" s="16"/>
      <c r="Y61" s="101">
        <f>IF(AND(O61=$D$5128,P61=$E$5128,R61=$H$5128),3,IF(AND(O61=$D$5128,P61=$E$5128,R61=$H$5129),2.5,IF(AND(O61=$D$5128,P61=$E$5129,R61=$H$5128),2.5,IF(AND(O61=$D$5128,P61=$E$5129,R61=$H$5129),2,IF(AND(O61=$D$5129,P61=$E$5128,R61=$H$5128),2,IF(AND(O61=$D$5129,P61=$E$5128,R61=$H$5129),1.5,IF(AND(O61=$D$5129,P61=$E$5129,R61=$H$5128),1.5,IF(AND(O61=$D$5129,P61=$E$5129,R61=$H$5129),1,0))))))))</f>
        <v>0</v>
      </c>
      <c r="Z61" s="97">
        <f>IF(P61="SAFA",0,1)</f>
        <v>1</v>
      </c>
    </row>
    <row r="62" spans="1:26" s="2" customFormat="1" ht="15" customHeight="1" x14ac:dyDescent="0.2">
      <c r="A62" s="108">
        <f t="shared" si="11"/>
        <v>0</v>
      </c>
      <c r="B62" s="108">
        <f t="shared" si="9"/>
        <v>0</v>
      </c>
      <c r="C62" s="6" t="s">
        <v>120</v>
      </c>
      <c r="D62" s="7"/>
      <c r="E62" s="22"/>
      <c r="F62" s="6"/>
      <c r="G62" s="117"/>
      <c r="H62" s="15"/>
      <c r="I62" s="6"/>
      <c r="J62" s="16"/>
      <c r="K62" s="16"/>
      <c r="L62" s="16"/>
      <c r="M62" s="16"/>
      <c r="N62" s="6"/>
      <c r="O62" s="3"/>
      <c r="P62" s="3"/>
      <c r="Q62" s="16"/>
      <c r="R62" s="3"/>
      <c r="S62" s="7"/>
      <c r="T62" s="16"/>
      <c r="U62" s="16"/>
      <c r="V62" s="16"/>
      <c r="W62" s="16"/>
      <c r="X62" s="16"/>
      <c r="Y62" s="98">
        <f>IF(AND(O62=$D$5128,P62=$E$5128,R62=$H$5128),3,IF(AND(O62=$D$5128,P62=$E$5128,R62=$H$5129),2.5,IF(AND(O62=$D$5128,P62=$E$5129,R62=$H$5128),2.5,IF(AND(O62=$D$5128,P62=$E$5129,R62=$H$5129),2,IF(AND(O62=$D$5129,P62=$E$5128,R62=$H$5128),2,IF(AND(O62=$D$5129,P62=$E$5128,R62=$H$5129),1.5,IF(AND(O62=$D$5129,P62=$E$5129,R62=$H$5128),1.5,IF(AND(O62=$D$5129,P62=$E$5129,R62=$H$5129),1,0))))))))</f>
        <v>0</v>
      </c>
      <c r="Z62" s="97">
        <f t="shared" ref="Z62:Z109" si="12">IF(P62="SAFA",0,1)</f>
        <v>1</v>
      </c>
    </row>
    <row r="63" spans="1:26" s="2" customFormat="1" ht="15" customHeight="1" x14ac:dyDescent="0.2">
      <c r="A63" s="108">
        <f t="shared" si="11"/>
        <v>0</v>
      </c>
      <c r="B63" s="108">
        <f t="shared" si="9"/>
        <v>0</v>
      </c>
      <c r="C63" s="6" t="s">
        <v>120</v>
      </c>
      <c r="D63" s="7"/>
      <c r="F63" s="6"/>
      <c r="G63" s="4"/>
      <c r="H63" s="14"/>
      <c r="I63" s="6"/>
      <c r="J63" s="16"/>
      <c r="K63" s="16"/>
      <c r="L63" s="16"/>
      <c r="M63" s="16"/>
      <c r="N63" s="6"/>
      <c r="O63" s="3"/>
      <c r="P63" s="3"/>
      <c r="Q63" s="16"/>
      <c r="R63" s="3"/>
      <c r="S63" s="3"/>
      <c r="T63" s="16"/>
      <c r="U63" s="16"/>
      <c r="V63" s="16"/>
      <c r="W63" s="16"/>
      <c r="X63" s="16"/>
      <c r="Y63" s="98">
        <f>IF(AND(O63=$D$5128,P63=$E$5128,R63=$H$5128),3,IF(AND(O63=$D$5128,P63=$E$5128,R63=$H$5129),2.5,IF(AND(O63=$D$5128,P63=$E$5129,R63=$H$5128),2.5,IF(AND(O63=$D$5128,P63=$E$5129,R63=$H$5129),2,IF(AND(O63=$D$5129,P63=$E$5128,R63=$H$5128),2,IF(AND(O63=$D$5129,P63=$E$5128,R63=$H$5129),1.5,IF(AND(O63=$D$5129,P63=$E$5129,R63=$H$5128),1.5,IF(AND(O63=$D$5129,P63=$E$5129,R63=$H$5129),1,0))))))))</f>
        <v>0</v>
      </c>
      <c r="Z63" s="97">
        <f t="shared" si="12"/>
        <v>1</v>
      </c>
    </row>
    <row r="64" spans="1:26" s="2" customFormat="1" ht="15" customHeight="1" x14ac:dyDescent="0.2">
      <c r="A64" s="108">
        <f t="shared" si="11"/>
        <v>0</v>
      </c>
      <c r="B64" s="108">
        <f t="shared" si="9"/>
        <v>0</v>
      </c>
      <c r="C64" s="6" t="s">
        <v>120</v>
      </c>
      <c r="D64" s="7"/>
      <c r="F64" s="6"/>
      <c r="G64" s="4"/>
      <c r="H64" s="14"/>
      <c r="I64" s="6"/>
      <c r="J64" s="16"/>
      <c r="K64" s="16"/>
      <c r="L64" s="16"/>
      <c r="M64" s="16"/>
      <c r="N64" s="6"/>
      <c r="O64" s="3"/>
      <c r="P64" s="3"/>
      <c r="Q64" s="16"/>
      <c r="R64" s="3"/>
      <c r="S64" s="3"/>
      <c r="T64" s="16"/>
      <c r="U64" s="16"/>
      <c r="V64" s="16"/>
      <c r="W64" s="16"/>
      <c r="X64" s="16"/>
      <c r="Y64" s="98">
        <f>IF(AND(O64=$D$5128,P64=$E$5128,R64=$H$5128),3,IF(AND(O64=$D$5128,P64=$E$5128,R64=$H$5129),2.5,IF(AND(O64=$D$5128,P64=$E$5129,R64=$H$5128),2.5,IF(AND(O64=$D$5128,P64=$E$5129,R64=$H$5129),2,IF(AND(O64=$D$5129,P64=$E$5128,R64=$H$5128),2,IF(AND(O64=$D$5129,P64=$E$5128,R64=$H$5129),1.5,IF(AND(O64=$D$5129,P64=$E$5129,R64=$H$5128),1.5,IF(AND(O64=$D$5129,P64=$E$5129,R64=$H$5129),1,0))))))))</f>
        <v>0</v>
      </c>
      <c r="Z64" s="97">
        <f t="shared" si="12"/>
        <v>1</v>
      </c>
    </row>
    <row r="65" spans="1:26" s="2" customFormat="1" ht="15" customHeight="1" x14ac:dyDescent="0.2">
      <c r="A65" s="108">
        <f t="shared" si="11"/>
        <v>0</v>
      </c>
      <c r="B65" s="108">
        <f t="shared" si="9"/>
        <v>0</v>
      </c>
      <c r="C65" s="6" t="s">
        <v>120</v>
      </c>
      <c r="D65" s="7"/>
      <c r="F65" s="6"/>
      <c r="G65" s="4"/>
      <c r="H65" s="14"/>
      <c r="I65" s="6"/>
      <c r="J65" s="16"/>
      <c r="K65" s="16"/>
      <c r="L65" s="16"/>
      <c r="M65" s="16"/>
      <c r="N65" s="6"/>
      <c r="O65" s="3"/>
      <c r="P65" s="3"/>
      <c r="Q65" s="16"/>
      <c r="R65" s="3"/>
      <c r="S65" s="3"/>
      <c r="T65" s="16"/>
      <c r="U65" s="16"/>
      <c r="V65" s="16"/>
      <c r="W65" s="16"/>
      <c r="X65" s="16"/>
      <c r="Y65" s="98">
        <f>IF(AND(O65=$D$5128,P65=$E$5128,R65=$H$5128),3,IF(AND(O65=$D$5128,P65=$E$5128,R65=$H$5129),2.5,IF(AND(O65=$D$5128,P65=$E$5129,R65=$H$5128),2.5,IF(AND(O65=$D$5128,P65=$E$5129,R65=$H$5129),2,IF(AND(O65=$D$5129,P65=$E$5128,R65=$H$5128),2,IF(AND(O65=$D$5129,P65=$E$5128,R65=$H$5129),1.5,IF(AND(O65=$D$5129,P65=$E$5129,R65=$H$5128),1.5,IF(AND(O65=$D$5129,P65=$E$5129,R65=$H$5129),1,0))))))))</f>
        <v>0</v>
      </c>
      <c r="Z65" s="97">
        <f t="shared" si="12"/>
        <v>1</v>
      </c>
    </row>
    <row r="66" spans="1:26" s="2" customFormat="1" ht="15" customHeight="1" x14ac:dyDescent="0.2">
      <c r="A66" s="108">
        <f t="shared" si="11"/>
        <v>0</v>
      </c>
      <c r="B66" s="108">
        <f t="shared" si="9"/>
        <v>0</v>
      </c>
      <c r="C66" s="6" t="s">
        <v>120</v>
      </c>
      <c r="D66" s="7"/>
      <c r="G66" s="4"/>
      <c r="H66" s="14"/>
      <c r="J66" s="16"/>
      <c r="K66" s="16"/>
      <c r="L66" s="16"/>
      <c r="M66" s="16"/>
      <c r="O66" s="3"/>
      <c r="P66" s="3"/>
      <c r="Q66" s="16"/>
      <c r="R66" s="3"/>
      <c r="S66" s="3"/>
      <c r="T66" s="16"/>
      <c r="U66" s="16"/>
      <c r="V66" s="16"/>
      <c r="W66" s="16"/>
      <c r="X66" s="16"/>
      <c r="Y66" s="98">
        <f>IF(AND(O66=$D$5128,P66=$E$5128,R66=$H$5128),3,IF(AND(O66=$D$5128,P66=$E$5128,R66=$H$5129),2.5,IF(AND(O66=$D$5128,P66=$E$5129,R66=$H$5128),2.5,IF(AND(O66=$D$5128,P66=$E$5129,R66=$H$5129),2,IF(AND(O66=$D$5129,P66=$E$5128,R66=$H$5128),2,IF(AND(O66=$D$5129,P66=$E$5128,R66=$H$5129),1.5,IF(AND(O66=$D$5129,P66=$E$5129,R66=$H$5128),1.5,IF(AND(O66=$D$5129,P66=$E$5129,R66=$H$5129),1,0))))))))</f>
        <v>0</v>
      </c>
      <c r="Z66" s="97">
        <f t="shared" si="12"/>
        <v>1</v>
      </c>
    </row>
    <row r="67" spans="1:26" s="2" customFormat="1" ht="15" customHeight="1" x14ac:dyDescent="0.2">
      <c r="A67" s="108">
        <f t="shared" si="11"/>
        <v>0</v>
      </c>
      <c r="B67" s="108">
        <f t="shared" si="9"/>
        <v>0</v>
      </c>
      <c r="C67" s="6" t="s">
        <v>120</v>
      </c>
      <c r="D67" s="7"/>
      <c r="G67" s="115"/>
      <c r="H67" s="10"/>
      <c r="J67" s="16"/>
      <c r="K67" s="16"/>
      <c r="L67" s="16"/>
      <c r="M67" s="16"/>
      <c r="O67" s="3"/>
      <c r="P67" s="3"/>
      <c r="Q67" s="16"/>
      <c r="R67" s="3"/>
      <c r="S67" s="3"/>
      <c r="T67" s="16"/>
      <c r="U67" s="16"/>
      <c r="V67" s="16"/>
      <c r="W67" s="16"/>
      <c r="X67" s="16"/>
      <c r="Y67" s="98">
        <f>IF(AND(O67=$D$5128,P67=$E$5128,R67=$H$5128),3,IF(AND(O67=$D$5128,P67=$E$5128,R67=$H$5129),2.5,IF(AND(O67=$D$5128,P67=$E$5129,R67=$H$5128),2.5,IF(AND(O67=$D$5128,P67=$E$5129,R67=$H$5129),2,IF(AND(O67=$D$5129,P67=$E$5128,R67=$H$5128),2,IF(AND(O67=$D$5129,P67=$E$5128,R67=$H$5129),1.5,IF(AND(O67=$D$5129,P67=$E$5129,R67=$H$5128),1.5,IF(AND(O67=$D$5129,P67=$E$5129,R67=$H$5129),1,0))))))))</f>
        <v>0</v>
      </c>
      <c r="Z67" s="97">
        <f t="shared" si="12"/>
        <v>1</v>
      </c>
    </row>
    <row r="68" spans="1:26" s="2" customFormat="1" ht="15" customHeight="1" x14ac:dyDescent="0.2">
      <c r="A68" s="108">
        <f t="shared" si="11"/>
        <v>0</v>
      </c>
      <c r="B68" s="108">
        <f t="shared" si="9"/>
        <v>0</v>
      </c>
      <c r="C68" s="6" t="s">
        <v>120</v>
      </c>
      <c r="D68" s="7"/>
      <c r="G68" s="115"/>
      <c r="H68" s="10"/>
      <c r="J68" s="16"/>
      <c r="K68" s="16"/>
      <c r="L68" s="16"/>
      <c r="M68" s="16"/>
      <c r="O68" s="3"/>
      <c r="P68" s="3"/>
      <c r="Q68" s="16"/>
      <c r="R68" s="3"/>
      <c r="S68" s="3"/>
      <c r="T68" s="16"/>
      <c r="U68" s="16"/>
      <c r="V68" s="16"/>
      <c r="W68" s="16"/>
      <c r="X68" s="16"/>
      <c r="Y68" s="98">
        <f>IF(AND(O68=$D$5128,P68=$E$5128,R68=$H$5128),3,IF(AND(O68=$D$5128,P68=$E$5128,R68=$H$5129),2.5,IF(AND(O68=$D$5128,P68=$E$5129,R68=$H$5128),2.5,IF(AND(O68=$D$5128,P68=$E$5129,R68=$H$5129),2,IF(AND(O68=$D$5129,P68=$E$5128,R68=$H$5128),2,IF(AND(O68=$D$5129,P68=$E$5128,R68=$H$5129),1.5,IF(AND(O68=$D$5129,P68=$E$5129,R68=$H$5128),1.5,IF(AND(O68=$D$5129,P68=$E$5129,R68=$H$5129),1,0))))))))</f>
        <v>0</v>
      </c>
      <c r="Z68" s="97">
        <f t="shared" si="12"/>
        <v>1</v>
      </c>
    </row>
    <row r="69" spans="1:26" s="2" customFormat="1" ht="15" customHeight="1" x14ac:dyDescent="0.2">
      <c r="A69" s="108">
        <f t="shared" si="11"/>
        <v>0</v>
      </c>
      <c r="B69" s="108">
        <f t="shared" si="9"/>
        <v>0</v>
      </c>
      <c r="C69" s="6" t="s">
        <v>120</v>
      </c>
      <c r="D69" s="7"/>
      <c r="G69" s="115"/>
      <c r="H69" s="10"/>
      <c r="J69" s="16"/>
      <c r="K69" s="16"/>
      <c r="L69" s="16"/>
      <c r="M69" s="16"/>
      <c r="O69" s="3"/>
      <c r="P69" s="3"/>
      <c r="Q69" s="16"/>
      <c r="R69" s="3"/>
      <c r="S69" s="3"/>
      <c r="T69" s="16"/>
      <c r="U69" s="16"/>
      <c r="V69" s="16"/>
      <c r="W69" s="16"/>
      <c r="X69" s="16"/>
      <c r="Y69" s="98">
        <f>IF(AND(O69=$D$5128,P69=$E$5128,R69=$H$5128),3,IF(AND(O69=$D$5128,P69=$E$5128,R69=$H$5129),2.5,IF(AND(O69=$D$5128,P69=$E$5129,R69=$H$5128),2.5,IF(AND(O69=$D$5128,P69=$E$5129,R69=$H$5129),2,IF(AND(O69=$D$5129,P69=$E$5128,R69=$H$5128),2,IF(AND(O69=$D$5129,P69=$E$5128,R69=$H$5129),1.5,IF(AND(O69=$D$5129,P69=$E$5129,R69=$H$5128),1.5,IF(AND(O69=$D$5129,P69=$E$5129,R69=$H$5129),1,0))))))))</f>
        <v>0</v>
      </c>
      <c r="Z69" s="97">
        <f t="shared" si="12"/>
        <v>1</v>
      </c>
    </row>
    <row r="70" spans="1:26" s="2" customFormat="1" ht="15" customHeight="1" x14ac:dyDescent="0.2">
      <c r="A70" s="108">
        <f t="shared" si="11"/>
        <v>0</v>
      </c>
      <c r="B70" s="108">
        <f t="shared" si="9"/>
        <v>0</v>
      </c>
      <c r="C70" s="6" t="s">
        <v>120</v>
      </c>
      <c r="D70" s="7"/>
      <c r="G70" s="115"/>
      <c r="H70" s="10"/>
      <c r="J70" s="16"/>
      <c r="K70" s="16"/>
      <c r="L70" s="16"/>
      <c r="M70" s="16"/>
      <c r="O70" s="3"/>
      <c r="P70" s="3"/>
      <c r="Q70" s="16"/>
      <c r="R70" s="3"/>
      <c r="S70" s="3"/>
      <c r="T70" s="16"/>
      <c r="U70" s="16"/>
      <c r="V70" s="16"/>
      <c r="W70" s="16"/>
      <c r="X70" s="16"/>
      <c r="Y70" s="98">
        <f>IF(AND(O70=$D$5128,P70=$E$5128,R70=$H$5128),3,IF(AND(O70=$D$5128,P70=$E$5128,R70=$H$5129),2.5,IF(AND(O70=$D$5128,P70=$E$5129,R70=$H$5128),2.5,IF(AND(O70=$D$5128,P70=$E$5129,R70=$H$5129),2,IF(AND(O70=$D$5129,P70=$E$5128,R70=$H$5128),2,IF(AND(O70=$D$5129,P70=$E$5128,R70=$H$5129),1.5,IF(AND(O70=$D$5129,P70=$E$5129,R70=$H$5128),1.5,IF(AND(O70=$D$5129,P70=$E$5129,R70=$H$5129),1,0))))))))</f>
        <v>0</v>
      </c>
      <c r="Z70" s="97">
        <f t="shared" si="12"/>
        <v>1</v>
      </c>
    </row>
    <row r="71" spans="1:26" s="2" customFormat="1" ht="15" customHeight="1" x14ac:dyDescent="0.2">
      <c r="A71" s="108">
        <f t="shared" si="11"/>
        <v>0</v>
      </c>
      <c r="B71" s="108">
        <f t="shared" si="9"/>
        <v>0</v>
      </c>
      <c r="C71" s="6" t="s">
        <v>120</v>
      </c>
      <c r="D71" s="7"/>
      <c r="G71" s="115"/>
      <c r="H71" s="10"/>
      <c r="J71" s="16"/>
      <c r="K71" s="16"/>
      <c r="L71" s="16"/>
      <c r="M71" s="16"/>
      <c r="O71" s="3"/>
      <c r="P71" s="3"/>
      <c r="Q71" s="16"/>
      <c r="R71" s="3"/>
      <c r="S71" s="3"/>
      <c r="T71" s="16"/>
      <c r="U71" s="16"/>
      <c r="V71" s="16"/>
      <c r="W71" s="16"/>
      <c r="X71" s="16"/>
      <c r="Y71" s="98">
        <f>IF(AND(O71=$D$5128,P71=$E$5128,R71=$H$5128),3,IF(AND(O71=$D$5128,P71=$E$5128,R71=$H$5129),2.5,IF(AND(O71=$D$5128,P71=$E$5129,R71=$H$5128),2.5,IF(AND(O71=$D$5128,P71=$E$5129,R71=$H$5129),2,IF(AND(O71=$D$5129,P71=$E$5128,R71=$H$5128),2,IF(AND(O71=$D$5129,P71=$E$5128,R71=$H$5129),1.5,IF(AND(O71=$D$5129,P71=$E$5129,R71=$H$5128),1.5,IF(AND(O71=$D$5129,P71=$E$5129,R71=$H$5129),1,0))))))))</f>
        <v>0</v>
      </c>
      <c r="Z71" s="97">
        <f t="shared" si="12"/>
        <v>1</v>
      </c>
    </row>
    <row r="72" spans="1:26" s="28" customFormat="1" ht="15" customHeight="1" thickBot="1" x14ac:dyDescent="0.25">
      <c r="A72" s="109">
        <f t="shared" si="11"/>
        <v>0</v>
      </c>
      <c r="B72" s="109">
        <f t="shared" si="9"/>
        <v>0</v>
      </c>
      <c r="C72" s="28" t="s">
        <v>120</v>
      </c>
      <c r="D72" s="27"/>
      <c r="G72" s="116"/>
      <c r="H72" s="36"/>
      <c r="J72" s="32"/>
      <c r="K72" s="32"/>
      <c r="L72" s="32"/>
      <c r="M72" s="91"/>
      <c r="N72" s="26"/>
      <c r="O72" s="26"/>
      <c r="P72" s="26"/>
      <c r="Q72" s="91"/>
      <c r="R72" s="26"/>
      <c r="S72" s="26"/>
      <c r="T72" s="91"/>
      <c r="U72" s="91"/>
      <c r="V72" s="91"/>
      <c r="W72" s="91"/>
      <c r="X72" s="91"/>
      <c r="Y72" s="99">
        <f>IF(AND(O72=$D$5128,P72=$E$5128,R72=$H$5128),3,IF(AND(O72=$D$5128,P72=$E$5128,R72=$H$5129),2.5,IF(AND(O72=$D$5128,P72=$E$5129,R72=$H$5128),2.5,IF(AND(O72=$D$5128,P72=$E$5129,R72=$H$5129),2,IF(AND(O72=$D$5129,P72=$E$5128,R72=$H$5128),2,IF(AND(O72=$D$5129,P72=$E$5128,R72=$H$5129),1.5,IF(AND(O72=$D$5129,P72=$E$5129,R72=$H$5128),1.5,IF(AND(O72=$D$5129,P72=$E$5129,R72=$H$5129),1,0))))))))</f>
        <v>0</v>
      </c>
      <c r="Z72" s="100">
        <f t="shared" si="12"/>
        <v>1</v>
      </c>
    </row>
    <row r="73" spans="1:26" s="2" customFormat="1" ht="15" customHeight="1" x14ac:dyDescent="0.2">
      <c r="A73" s="108">
        <f t="shared" si="11"/>
        <v>0</v>
      </c>
      <c r="B73" s="108">
        <f t="shared" si="9"/>
        <v>0</v>
      </c>
      <c r="C73" s="2" t="s">
        <v>66</v>
      </c>
      <c r="D73" s="7"/>
      <c r="E73" s="16"/>
      <c r="G73" s="119"/>
      <c r="H73" s="119"/>
      <c r="J73" s="76">
        <f t="shared" ref="J73:J78" si="13">ROUND(((H73-G73)/30.4),1)</f>
        <v>0</v>
      </c>
      <c r="K73" s="39" t="s">
        <v>59</v>
      </c>
      <c r="L73" s="16"/>
      <c r="M73" s="16"/>
      <c r="N73" s="16"/>
      <c r="O73" s="16"/>
      <c r="P73" s="39" t="s">
        <v>46</v>
      </c>
      <c r="Q73" s="3"/>
      <c r="R73" s="16"/>
      <c r="S73" s="16"/>
      <c r="T73" s="16"/>
      <c r="U73" s="16"/>
      <c r="V73" s="16"/>
      <c r="W73" s="16"/>
      <c r="X73" s="16"/>
      <c r="Y73" s="98">
        <f>IF(J73&gt;3, (9+2*(J73-3)), (3*J73))</f>
        <v>0</v>
      </c>
      <c r="Z73" s="97">
        <f t="shared" si="12"/>
        <v>1</v>
      </c>
    </row>
    <row r="74" spans="1:26" s="2" customFormat="1" ht="15" customHeight="1" x14ac:dyDescent="0.2">
      <c r="A74" s="108">
        <f t="shared" si="11"/>
        <v>0</v>
      </c>
      <c r="B74" s="108">
        <f t="shared" si="9"/>
        <v>0</v>
      </c>
      <c r="C74" s="2" t="s">
        <v>66</v>
      </c>
      <c r="D74" s="7"/>
      <c r="E74" s="16"/>
      <c r="G74" s="119"/>
      <c r="H74" s="119"/>
      <c r="J74" s="76">
        <f t="shared" si="13"/>
        <v>0</v>
      </c>
      <c r="K74" s="39" t="s">
        <v>59</v>
      </c>
      <c r="L74" s="16"/>
      <c r="M74" s="16"/>
      <c r="N74" s="16"/>
      <c r="O74" s="16"/>
      <c r="P74" s="39" t="s">
        <v>46</v>
      </c>
      <c r="Q74" s="3"/>
      <c r="R74" s="16"/>
      <c r="S74" s="16"/>
      <c r="T74" s="16"/>
      <c r="U74" s="16"/>
      <c r="V74" s="16"/>
      <c r="W74" s="16"/>
      <c r="X74" s="16"/>
      <c r="Y74" s="98">
        <f t="shared" ref="Y74:Y78" si="14">IF(J74&gt;3, (9+2*(J74-3)), (3*J74))</f>
        <v>0</v>
      </c>
      <c r="Z74" s="97">
        <f t="shared" si="12"/>
        <v>1</v>
      </c>
    </row>
    <row r="75" spans="1:26" s="2" customFormat="1" ht="15" customHeight="1" x14ac:dyDescent="0.2">
      <c r="A75" s="108">
        <f t="shared" si="11"/>
        <v>0</v>
      </c>
      <c r="B75" s="108">
        <f t="shared" si="9"/>
        <v>0</v>
      </c>
      <c r="C75" s="2" t="s">
        <v>66</v>
      </c>
      <c r="D75" s="7"/>
      <c r="E75" s="16"/>
      <c r="G75" s="119"/>
      <c r="H75" s="119"/>
      <c r="J75" s="76">
        <f t="shared" si="13"/>
        <v>0</v>
      </c>
      <c r="K75" s="39" t="s">
        <v>59</v>
      </c>
      <c r="L75" s="16"/>
      <c r="M75" s="16"/>
      <c r="N75" s="16"/>
      <c r="O75" s="16"/>
      <c r="P75" s="39" t="s">
        <v>46</v>
      </c>
      <c r="Q75" s="3"/>
      <c r="R75" s="16"/>
      <c r="S75" s="16"/>
      <c r="T75" s="16"/>
      <c r="U75" s="16"/>
      <c r="V75" s="16"/>
      <c r="W75" s="16"/>
      <c r="X75" s="16"/>
      <c r="Y75" s="98">
        <f t="shared" si="14"/>
        <v>0</v>
      </c>
      <c r="Z75" s="97">
        <f t="shared" si="12"/>
        <v>1</v>
      </c>
    </row>
    <row r="76" spans="1:26" s="2" customFormat="1" ht="15" customHeight="1" x14ac:dyDescent="0.2">
      <c r="A76" s="108">
        <f t="shared" si="11"/>
        <v>0</v>
      </c>
      <c r="B76" s="108">
        <f t="shared" si="9"/>
        <v>0</v>
      </c>
      <c r="C76" s="2" t="s">
        <v>66</v>
      </c>
      <c r="D76" s="7"/>
      <c r="E76" s="16"/>
      <c r="G76" s="119"/>
      <c r="H76" s="119"/>
      <c r="J76" s="76">
        <f t="shared" si="13"/>
        <v>0</v>
      </c>
      <c r="K76" s="39" t="s">
        <v>59</v>
      </c>
      <c r="L76" s="16"/>
      <c r="M76" s="16"/>
      <c r="N76" s="16"/>
      <c r="O76" s="16"/>
      <c r="P76" s="39" t="s">
        <v>46</v>
      </c>
      <c r="Q76" s="3"/>
      <c r="R76" s="16"/>
      <c r="S76" s="16"/>
      <c r="T76" s="16"/>
      <c r="U76" s="16"/>
      <c r="V76" s="16"/>
      <c r="W76" s="16"/>
      <c r="X76" s="16"/>
      <c r="Y76" s="98">
        <f t="shared" si="14"/>
        <v>0</v>
      </c>
      <c r="Z76" s="97">
        <f t="shared" si="12"/>
        <v>1</v>
      </c>
    </row>
    <row r="77" spans="1:26" s="2" customFormat="1" ht="15" customHeight="1" x14ac:dyDescent="0.2">
      <c r="A77" s="108">
        <f t="shared" si="11"/>
        <v>0</v>
      </c>
      <c r="B77" s="108">
        <f t="shared" si="9"/>
        <v>0</v>
      </c>
      <c r="C77" s="2" t="s">
        <v>66</v>
      </c>
      <c r="D77" s="7"/>
      <c r="E77" s="16"/>
      <c r="G77" s="115"/>
      <c r="H77" s="10"/>
      <c r="J77" s="76">
        <f t="shared" si="13"/>
        <v>0</v>
      </c>
      <c r="K77" s="39" t="s">
        <v>59</v>
      </c>
      <c r="L77" s="16"/>
      <c r="M77" s="16"/>
      <c r="N77" s="16"/>
      <c r="O77" s="16"/>
      <c r="P77" s="39" t="s">
        <v>46</v>
      </c>
      <c r="Q77" s="3"/>
      <c r="R77" s="16"/>
      <c r="S77" s="16"/>
      <c r="T77" s="16"/>
      <c r="U77" s="16"/>
      <c r="V77" s="16"/>
      <c r="W77" s="16"/>
      <c r="X77" s="16"/>
      <c r="Y77" s="98">
        <f t="shared" si="14"/>
        <v>0</v>
      </c>
      <c r="Z77" s="97">
        <f t="shared" si="12"/>
        <v>1</v>
      </c>
    </row>
    <row r="78" spans="1:26" s="28" customFormat="1" ht="15" customHeight="1" thickBot="1" x14ac:dyDescent="0.25">
      <c r="A78" s="109">
        <f t="shared" si="11"/>
        <v>0</v>
      </c>
      <c r="B78" s="109">
        <f t="shared" si="9"/>
        <v>0</v>
      </c>
      <c r="C78" s="28" t="s">
        <v>66</v>
      </c>
      <c r="D78" s="27"/>
      <c r="E78" s="32"/>
      <c r="G78" s="116"/>
      <c r="H78" s="36"/>
      <c r="J78" s="77">
        <f t="shared" si="13"/>
        <v>0</v>
      </c>
      <c r="K78" s="75" t="s">
        <v>59</v>
      </c>
      <c r="L78" s="32"/>
      <c r="M78" s="91"/>
      <c r="N78" s="91"/>
      <c r="O78" s="91"/>
      <c r="P78" s="33" t="s">
        <v>46</v>
      </c>
      <c r="Q78" s="26"/>
      <c r="R78" s="91"/>
      <c r="S78" s="91"/>
      <c r="T78" s="91"/>
      <c r="U78" s="91"/>
      <c r="V78" s="91"/>
      <c r="W78" s="91"/>
      <c r="X78" s="91"/>
      <c r="Y78" s="99">
        <f t="shared" si="14"/>
        <v>0</v>
      </c>
      <c r="Z78" s="100">
        <f t="shared" si="12"/>
        <v>1</v>
      </c>
    </row>
    <row r="79" spans="1:26" s="2" customFormat="1" ht="15" customHeight="1" x14ac:dyDescent="0.2">
      <c r="A79" s="108">
        <f t="shared" si="11"/>
        <v>0</v>
      </c>
      <c r="B79" s="108">
        <f t="shared" si="9"/>
        <v>0</v>
      </c>
      <c r="C79" s="6" t="s">
        <v>54</v>
      </c>
      <c r="D79" s="7"/>
      <c r="E79" s="6"/>
      <c r="F79" s="16"/>
      <c r="G79" s="120"/>
      <c r="H79" s="89"/>
      <c r="I79" s="16"/>
      <c r="J79" s="16"/>
      <c r="K79" s="16"/>
      <c r="L79" s="16"/>
      <c r="M79" s="16"/>
      <c r="N79" s="16"/>
      <c r="O79" s="16"/>
      <c r="P79" s="16"/>
      <c r="Q79" s="16"/>
      <c r="R79" s="3" t="s">
        <v>49</v>
      </c>
      <c r="S79" s="7"/>
      <c r="T79" s="3"/>
      <c r="U79" s="7"/>
      <c r="V79" s="3" t="s">
        <v>123</v>
      </c>
      <c r="W79" s="3"/>
      <c r="X79" s="16"/>
      <c r="Y79" s="98">
        <f>IF(AND(R79=$H$5128,V79=$I$5128),12,IF(AND(R79=$H$5129,V79=$I$5128),6,IF(AND(R79=$H$5128,V79=$I$5129),10,IF(AND(R79=$H$5129,V79=$I$5129),5,IF(AND(R79=$H$5128,V79=$I$5130),8,IF(AND(R79=$H$5129,V79=$I$5130),4,0))))))</f>
        <v>12</v>
      </c>
      <c r="Z79" s="97">
        <f t="shared" si="12"/>
        <v>1</v>
      </c>
    </row>
    <row r="80" spans="1:26" s="2" customFormat="1" ht="15" customHeight="1" x14ac:dyDescent="0.2">
      <c r="A80" s="108">
        <f t="shared" si="11"/>
        <v>0</v>
      </c>
      <c r="B80" s="108">
        <f t="shared" si="9"/>
        <v>0</v>
      </c>
      <c r="C80" s="6" t="s">
        <v>54</v>
      </c>
      <c r="D80" s="7"/>
      <c r="E80" s="6"/>
      <c r="F80" s="16"/>
      <c r="G80" s="120"/>
      <c r="H80" s="89"/>
      <c r="I80" s="16"/>
      <c r="J80" s="16"/>
      <c r="K80" s="16"/>
      <c r="L80" s="16"/>
      <c r="M80" s="16"/>
      <c r="N80" s="16"/>
      <c r="O80" s="16"/>
      <c r="P80" s="16"/>
      <c r="Q80" s="16"/>
      <c r="R80" s="3"/>
      <c r="S80" s="3"/>
      <c r="T80" s="3"/>
      <c r="U80" s="7"/>
      <c r="V80" s="3"/>
      <c r="W80" s="3"/>
      <c r="X80" s="16"/>
      <c r="Y80" s="98">
        <f>IF(AND(R80=$H$5128,V80=$I$5128),12,IF(AND(R80=$H$5129,V80=$I$5128),6,IF(AND(R80=$H$5128,V80=$I$5129),10,IF(AND(R80=$H$5129,V80=$I$5129),5,IF(AND(R80=$H$5128,V80=$I$5130),8,IF(AND(R80=$H$5129,V80=$I$5130),4,0))))))</f>
        <v>0</v>
      </c>
      <c r="Z80" s="97">
        <f t="shared" si="12"/>
        <v>1</v>
      </c>
    </row>
    <row r="81" spans="1:26" s="2" customFormat="1" ht="15" customHeight="1" x14ac:dyDescent="0.2">
      <c r="A81" s="108">
        <f t="shared" si="11"/>
        <v>0</v>
      </c>
      <c r="B81" s="108">
        <f t="shared" si="9"/>
        <v>0</v>
      </c>
      <c r="C81" s="6" t="s">
        <v>54</v>
      </c>
      <c r="D81" s="7"/>
      <c r="E81" s="6"/>
      <c r="F81" s="16"/>
      <c r="G81" s="120"/>
      <c r="H81" s="89"/>
      <c r="I81" s="16"/>
      <c r="J81" s="16"/>
      <c r="K81" s="16"/>
      <c r="L81" s="16"/>
      <c r="M81" s="16"/>
      <c r="N81" s="16"/>
      <c r="O81" s="16"/>
      <c r="P81" s="16"/>
      <c r="Q81" s="16"/>
      <c r="R81" s="3"/>
      <c r="S81" s="3"/>
      <c r="T81" s="3"/>
      <c r="U81" s="7"/>
      <c r="V81" s="3"/>
      <c r="W81" s="3"/>
      <c r="X81" s="16"/>
      <c r="Y81" s="98">
        <f>IF(AND(R81=$H$5128,V81=$I$5128),12,IF(AND(R81=$H$5129,V81=$I$5128),6,IF(AND(R81=$H$5128,V81=$I$5129),10,IF(AND(R81=$H$5129,V81=$I$5129),5,IF(AND(R81=$H$5128,V81=$I$5130),8,IF(AND(R81=$H$5129,V81=$I$5130),4,0))))))</f>
        <v>0</v>
      </c>
      <c r="Z81" s="97">
        <f t="shared" si="12"/>
        <v>1</v>
      </c>
    </row>
    <row r="82" spans="1:26" s="2" customFormat="1" ht="15" customHeight="1" x14ac:dyDescent="0.2">
      <c r="A82" s="108">
        <f t="shared" si="11"/>
        <v>0</v>
      </c>
      <c r="B82" s="108">
        <f t="shared" si="9"/>
        <v>0</v>
      </c>
      <c r="C82" s="6" t="s">
        <v>54</v>
      </c>
      <c r="D82" s="7"/>
      <c r="E82" s="6"/>
      <c r="F82" s="16"/>
      <c r="G82" s="120"/>
      <c r="H82" s="89"/>
      <c r="I82" s="16"/>
      <c r="J82" s="16"/>
      <c r="K82" s="16"/>
      <c r="L82" s="16"/>
      <c r="M82" s="16"/>
      <c r="N82" s="16"/>
      <c r="O82" s="16"/>
      <c r="P82" s="16"/>
      <c r="Q82" s="16"/>
      <c r="R82" s="3"/>
      <c r="S82" s="3"/>
      <c r="T82" s="3"/>
      <c r="U82" s="7"/>
      <c r="V82" s="3"/>
      <c r="W82" s="3"/>
      <c r="X82" s="16"/>
      <c r="Y82" s="98">
        <f>IF(AND(R82=$H$5128,V82=$I$5128),12,IF(AND(R82=$H$5129,V82=$I$5128),6,IF(AND(R82=$H$5128,V82=$I$5129),10,IF(AND(R82=$H$5129,V82=$I$5129),5,IF(AND(R82=$H$5128,V82=$I$5130),8,IF(AND(R82=$H$5129,V82=$I$5130),4,0))))))</f>
        <v>0</v>
      </c>
      <c r="Z82" s="97">
        <f t="shared" si="12"/>
        <v>1</v>
      </c>
    </row>
    <row r="83" spans="1:26" s="2" customFormat="1" ht="15" customHeight="1" x14ac:dyDescent="0.2">
      <c r="A83" s="108">
        <f t="shared" si="11"/>
        <v>0</v>
      </c>
      <c r="B83" s="108">
        <f t="shared" si="9"/>
        <v>0</v>
      </c>
      <c r="C83" s="6" t="s">
        <v>54</v>
      </c>
      <c r="D83" s="7"/>
      <c r="E83" s="6"/>
      <c r="F83" s="16"/>
      <c r="G83" s="120"/>
      <c r="H83" s="89"/>
      <c r="I83" s="16"/>
      <c r="J83" s="16"/>
      <c r="K83" s="16"/>
      <c r="L83" s="16"/>
      <c r="M83" s="16"/>
      <c r="N83" s="16"/>
      <c r="O83" s="16"/>
      <c r="P83" s="16"/>
      <c r="Q83" s="16"/>
      <c r="R83" s="3"/>
      <c r="S83" s="3"/>
      <c r="T83" s="3"/>
      <c r="U83" s="7"/>
      <c r="V83" s="3"/>
      <c r="W83" s="7"/>
      <c r="X83" s="16"/>
      <c r="Y83" s="98">
        <f>IF(AND(R83=$H$5128,V83=$I$5128),12,IF(AND(R83=$H$5129,V83=$I$5128),6,IF(AND(R83=$H$5128,V83=$I$5129),10,IF(AND(R83=$H$5129,V83=$I$5129),5,IF(AND(R83=$H$5128,V83=$I$5130),8,IF(AND(R83=$H$5129,V83=$I$5130),4,0))))))</f>
        <v>0</v>
      </c>
      <c r="Z83" s="97">
        <f t="shared" si="12"/>
        <v>1</v>
      </c>
    </row>
    <row r="84" spans="1:26" s="2" customFormat="1" ht="15" customHeight="1" x14ac:dyDescent="0.2">
      <c r="A84" s="108">
        <f t="shared" si="11"/>
        <v>0</v>
      </c>
      <c r="B84" s="108">
        <f t="shared" si="9"/>
        <v>0</v>
      </c>
      <c r="C84" s="6" t="s">
        <v>54</v>
      </c>
      <c r="D84" s="7"/>
      <c r="F84" s="16"/>
      <c r="G84" s="120"/>
      <c r="H84" s="89"/>
      <c r="I84" s="16"/>
      <c r="J84" s="16"/>
      <c r="K84" s="16"/>
      <c r="L84" s="16"/>
      <c r="M84" s="16"/>
      <c r="N84" s="16"/>
      <c r="O84" s="16"/>
      <c r="P84" s="16"/>
      <c r="Q84" s="16"/>
      <c r="R84" s="3"/>
      <c r="S84" s="3"/>
      <c r="T84" s="3"/>
      <c r="U84" s="3"/>
      <c r="V84" s="3"/>
      <c r="W84" s="3"/>
      <c r="X84" s="16"/>
      <c r="Y84" s="98">
        <f>IF(AND(R84=$H$5128,V84=$I$5128),12,IF(AND(R84=$H$5129,V84=$I$5128),6,IF(AND(R84=$H$5128,V84=$I$5129),10,IF(AND(R84=$H$5129,V84=$I$5129),5,IF(AND(R84=$H$5128,V84=$I$5130),8,IF(AND(R84=$H$5129,V84=$I$5130),4,0))))))</f>
        <v>0</v>
      </c>
      <c r="Z84" s="97">
        <f t="shared" si="12"/>
        <v>1</v>
      </c>
    </row>
    <row r="85" spans="1:26" s="2" customFormat="1" ht="15" customHeight="1" x14ac:dyDescent="0.2">
      <c r="A85" s="108">
        <f t="shared" si="11"/>
        <v>0</v>
      </c>
      <c r="B85" s="108">
        <f t="shared" si="9"/>
        <v>0</v>
      </c>
      <c r="C85" s="6" t="s">
        <v>54</v>
      </c>
      <c r="D85" s="7"/>
      <c r="F85" s="16"/>
      <c r="G85" s="120"/>
      <c r="H85" s="89"/>
      <c r="I85" s="16"/>
      <c r="J85" s="16"/>
      <c r="K85" s="16"/>
      <c r="L85" s="16"/>
      <c r="M85" s="16"/>
      <c r="N85" s="16"/>
      <c r="O85" s="16"/>
      <c r="P85" s="16"/>
      <c r="Q85" s="16"/>
      <c r="R85" s="3"/>
      <c r="S85" s="7"/>
      <c r="T85" s="3"/>
      <c r="U85" s="3"/>
      <c r="V85" s="3"/>
      <c r="W85" s="3"/>
      <c r="X85" s="16"/>
      <c r="Y85" s="98">
        <f>IF(AND(R85=$H$5128,V85=$I$5128),12,IF(AND(R85=$H$5129,V85=$I$5128),6,IF(AND(R85=$H$5128,V85=$I$5129),10,IF(AND(R85=$H$5129,V85=$I$5129),5,IF(AND(R85=$H$5128,V85=$I$5130),8,IF(AND(R85=$H$5129,V85=$I$5130),4,0))))))</f>
        <v>0</v>
      </c>
      <c r="Z85" s="97">
        <f t="shared" si="12"/>
        <v>1</v>
      </c>
    </row>
    <row r="86" spans="1:26" s="2" customFormat="1" ht="15" customHeight="1" x14ac:dyDescent="0.2">
      <c r="A86" s="108">
        <f t="shared" si="11"/>
        <v>0</v>
      </c>
      <c r="B86" s="108">
        <f t="shared" si="9"/>
        <v>0</v>
      </c>
      <c r="C86" s="6" t="s">
        <v>54</v>
      </c>
      <c r="D86" s="7"/>
      <c r="F86" s="16"/>
      <c r="G86" s="120"/>
      <c r="H86" s="89"/>
      <c r="I86" s="16"/>
      <c r="J86" s="16"/>
      <c r="K86" s="16"/>
      <c r="L86" s="16"/>
      <c r="M86" s="16"/>
      <c r="N86" s="16"/>
      <c r="O86" s="16"/>
      <c r="P86" s="16"/>
      <c r="Q86" s="16"/>
      <c r="R86" s="3"/>
      <c r="S86" s="7"/>
      <c r="T86" s="3"/>
      <c r="U86" s="3"/>
      <c r="V86" s="3"/>
      <c r="W86" s="3"/>
      <c r="X86" s="16"/>
      <c r="Y86" s="98">
        <f>IF(AND(R86=$H$5128,V86=$I$5128),12,IF(AND(R86=$H$5129,V86=$I$5128),6,IF(AND(R86=$H$5128,V86=$I$5129),10,IF(AND(R86=$H$5129,V86=$I$5129),5,IF(AND(R86=$H$5128,V86=$I$5130),8,IF(AND(R86=$H$5129,V86=$I$5130),4,0))))))</f>
        <v>0</v>
      </c>
      <c r="Z86" s="97">
        <f t="shared" si="12"/>
        <v>1</v>
      </c>
    </row>
    <row r="87" spans="1:26" s="2" customFormat="1" ht="15" customHeight="1" x14ac:dyDescent="0.2">
      <c r="A87" s="108">
        <f t="shared" si="11"/>
        <v>0</v>
      </c>
      <c r="B87" s="108">
        <f t="shared" si="9"/>
        <v>0</v>
      </c>
      <c r="C87" s="6" t="s">
        <v>54</v>
      </c>
      <c r="D87" s="7"/>
      <c r="F87" s="16"/>
      <c r="G87" s="120"/>
      <c r="H87" s="89"/>
      <c r="I87" s="16"/>
      <c r="J87" s="16"/>
      <c r="K87" s="16"/>
      <c r="L87" s="16"/>
      <c r="M87" s="16"/>
      <c r="N87" s="16"/>
      <c r="O87" s="16"/>
      <c r="P87" s="16"/>
      <c r="Q87" s="16"/>
      <c r="R87" s="3"/>
      <c r="S87" s="7"/>
      <c r="T87" s="3"/>
      <c r="U87" s="3"/>
      <c r="V87" s="3"/>
      <c r="W87" s="3"/>
      <c r="X87" s="16"/>
      <c r="Y87" s="98">
        <f>IF(AND(R87=$H$5128,V87=$I$5128),12,IF(AND(R87=$H$5129,V87=$I$5128),6,IF(AND(R87=$H$5128,V87=$I$5129),10,IF(AND(R87=$H$5129,V87=$I$5129),5,IF(AND(R87=$H$5128,V87=$I$5130),8,IF(AND(R87=$H$5129,V87=$I$5130),4,0))))))</f>
        <v>0</v>
      </c>
      <c r="Z87" s="97">
        <f t="shared" si="12"/>
        <v>1</v>
      </c>
    </row>
    <row r="88" spans="1:26" s="2" customFormat="1" ht="15" customHeight="1" x14ac:dyDescent="0.2">
      <c r="A88" s="108">
        <f t="shared" si="11"/>
        <v>0</v>
      </c>
      <c r="B88" s="108">
        <f t="shared" si="9"/>
        <v>0</v>
      </c>
      <c r="C88" s="6" t="s">
        <v>54</v>
      </c>
      <c r="D88" s="7"/>
      <c r="F88" s="16"/>
      <c r="G88" s="120"/>
      <c r="H88" s="89"/>
      <c r="I88" s="16"/>
      <c r="J88" s="16"/>
      <c r="K88" s="16"/>
      <c r="L88" s="16"/>
      <c r="M88" s="16"/>
      <c r="N88" s="16"/>
      <c r="O88" s="16"/>
      <c r="P88" s="16"/>
      <c r="Q88" s="16"/>
      <c r="R88" s="3"/>
      <c r="S88" s="7"/>
      <c r="T88" s="3"/>
      <c r="U88" s="3"/>
      <c r="V88" s="3"/>
      <c r="W88" s="3"/>
      <c r="X88" s="16"/>
      <c r="Y88" s="98">
        <f>IF(AND(R88=$H$5128,V88=$I$5128),12,IF(AND(R88=$H$5129,V88=$I$5128),6,IF(AND(R88=$H$5128,V88=$I$5129),10,IF(AND(R88=$H$5129,V88=$I$5129),5,IF(AND(R88=$H$5128,V88=$I$5130),8,IF(AND(R88=$H$5129,V88=$I$5130),4,0))))))</f>
        <v>0</v>
      </c>
      <c r="Z88" s="97">
        <f t="shared" si="12"/>
        <v>1</v>
      </c>
    </row>
    <row r="89" spans="1:26" s="2" customFormat="1" ht="15" customHeight="1" x14ac:dyDescent="0.2">
      <c r="A89" s="108">
        <f t="shared" si="11"/>
        <v>0</v>
      </c>
      <c r="B89" s="108">
        <f t="shared" si="9"/>
        <v>0</v>
      </c>
      <c r="C89" s="6" t="s">
        <v>54</v>
      </c>
      <c r="D89" s="7"/>
      <c r="F89" s="16"/>
      <c r="G89" s="120"/>
      <c r="H89" s="89"/>
      <c r="I89" s="16"/>
      <c r="J89" s="16"/>
      <c r="K89" s="16"/>
      <c r="L89" s="16"/>
      <c r="M89" s="16"/>
      <c r="N89" s="16"/>
      <c r="O89" s="16"/>
      <c r="P89" s="16"/>
      <c r="Q89" s="16"/>
      <c r="R89" s="3"/>
      <c r="S89" s="7"/>
      <c r="T89" s="3"/>
      <c r="U89" s="3"/>
      <c r="V89" s="3"/>
      <c r="W89" s="3"/>
      <c r="X89" s="16"/>
      <c r="Y89" s="98">
        <f>IF(AND(R89=$H$5128,V89=$I$5128),12,IF(AND(R89=$H$5129,V89=$I$5128),6,IF(AND(R89=$H$5128,V89=$I$5129),10,IF(AND(R89=$H$5129,V89=$I$5129),5,IF(AND(R89=$H$5128,V89=$I$5130),8,IF(AND(R89=$H$5129,V89=$I$5130),4,0))))))</f>
        <v>0</v>
      </c>
      <c r="Z89" s="97">
        <f t="shared" si="12"/>
        <v>1</v>
      </c>
    </row>
    <row r="90" spans="1:26" s="2" customFormat="1" ht="15" customHeight="1" x14ac:dyDescent="0.2">
      <c r="A90" s="108">
        <f t="shared" si="11"/>
        <v>0</v>
      </c>
      <c r="B90" s="108">
        <f t="shared" si="9"/>
        <v>0</v>
      </c>
      <c r="C90" s="6" t="s">
        <v>54</v>
      </c>
      <c r="D90" s="7"/>
      <c r="F90" s="16"/>
      <c r="G90" s="120"/>
      <c r="H90" s="89"/>
      <c r="I90" s="16"/>
      <c r="J90" s="16"/>
      <c r="K90" s="16"/>
      <c r="L90" s="16"/>
      <c r="M90" s="16"/>
      <c r="N90" s="16"/>
      <c r="O90" s="16"/>
      <c r="P90" s="16"/>
      <c r="Q90" s="16"/>
      <c r="R90" s="3"/>
      <c r="S90" s="7"/>
      <c r="T90" s="3"/>
      <c r="U90" s="3"/>
      <c r="V90" s="3"/>
      <c r="W90" s="3"/>
      <c r="X90" s="16"/>
      <c r="Y90" s="98">
        <f>IF(AND(R90=$H$5128,V90=$I$5128),12,IF(AND(R90=$H$5129,V90=$I$5128),6,IF(AND(R90=$H$5128,V90=$I$5129),10,IF(AND(R90=$H$5129,V90=$I$5129),5,IF(AND(R90=$H$5128,V90=$I$5130),8,IF(AND(R90=$H$5129,V90=$I$5130),4,0))))))</f>
        <v>0</v>
      </c>
      <c r="Z90" s="97">
        <f t="shared" si="12"/>
        <v>1</v>
      </c>
    </row>
    <row r="91" spans="1:26" s="2" customFormat="1" ht="15" customHeight="1" x14ac:dyDescent="0.2">
      <c r="A91" s="108">
        <f t="shared" si="11"/>
        <v>0</v>
      </c>
      <c r="B91" s="108">
        <f t="shared" si="9"/>
        <v>0</v>
      </c>
      <c r="C91" s="6" t="s">
        <v>54</v>
      </c>
      <c r="D91" s="7"/>
      <c r="F91" s="16"/>
      <c r="G91" s="120"/>
      <c r="H91" s="89"/>
      <c r="I91" s="16"/>
      <c r="J91" s="16"/>
      <c r="K91" s="16"/>
      <c r="L91" s="16"/>
      <c r="M91" s="16"/>
      <c r="N91" s="16"/>
      <c r="O91" s="16"/>
      <c r="P91" s="16"/>
      <c r="Q91" s="16"/>
      <c r="R91" s="3"/>
      <c r="S91" s="7"/>
      <c r="T91" s="3"/>
      <c r="U91" s="3"/>
      <c r="V91" s="3"/>
      <c r="W91" s="3"/>
      <c r="X91" s="95"/>
      <c r="Y91" s="98">
        <f>IF(AND(R91=$H$5128,V91=$I$5128),12,IF(AND(R91=$H$5129,V91=$I$5128),6,IF(AND(R91=$H$5128,V91=$I$5129),10,IF(AND(R91=$H$5129,V91=$I$5129),5,IF(AND(R91=$H$5128,V91=$I$5130),8,IF(AND(R91=$H$5129,V91=$I$5130),4,0))))))</f>
        <v>0</v>
      </c>
      <c r="Z91" s="97">
        <f t="shared" si="12"/>
        <v>1</v>
      </c>
    </row>
    <row r="92" spans="1:26" s="2" customFormat="1" ht="15" customHeight="1" x14ac:dyDescent="0.2">
      <c r="A92" s="108">
        <f t="shared" si="11"/>
        <v>0</v>
      </c>
      <c r="B92" s="108">
        <f t="shared" si="9"/>
        <v>0</v>
      </c>
      <c r="C92" s="6" t="s">
        <v>54</v>
      </c>
      <c r="D92" s="7"/>
      <c r="F92" s="16"/>
      <c r="G92" s="120"/>
      <c r="H92" s="89"/>
      <c r="I92" s="16"/>
      <c r="J92" s="16"/>
      <c r="K92" s="16"/>
      <c r="L92" s="16"/>
      <c r="M92" s="16"/>
      <c r="N92" s="16"/>
      <c r="O92" s="16"/>
      <c r="P92" s="16"/>
      <c r="Q92" s="16"/>
      <c r="R92" s="3"/>
      <c r="S92" s="7"/>
      <c r="T92" s="3"/>
      <c r="U92" s="3"/>
      <c r="V92" s="3"/>
      <c r="W92" s="3"/>
      <c r="X92" s="16"/>
      <c r="Y92" s="98">
        <f>IF(AND(R92=$H$5128,V92=$I$5128),12,IF(AND(R92=$H$5129,V92=$I$5128),6,IF(AND(R92=$H$5128,V92=$I$5129),10,IF(AND(R92=$H$5129,V92=$I$5129),5,IF(AND(R92=$H$5128,V92=$I$5130),8,IF(AND(R92=$H$5129,V92=$I$5130),4,0))))))</f>
        <v>0</v>
      </c>
      <c r="Z92" s="97">
        <f t="shared" si="12"/>
        <v>1</v>
      </c>
    </row>
    <row r="93" spans="1:26" s="2" customFormat="1" ht="15" customHeight="1" x14ac:dyDescent="0.2">
      <c r="A93" s="108">
        <f t="shared" si="11"/>
        <v>0</v>
      </c>
      <c r="B93" s="108">
        <f t="shared" si="9"/>
        <v>0</v>
      </c>
      <c r="C93" s="6" t="s">
        <v>54</v>
      </c>
      <c r="D93" s="7"/>
      <c r="F93" s="16"/>
      <c r="G93" s="120"/>
      <c r="H93" s="89"/>
      <c r="I93" s="16"/>
      <c r="J93" s="16"/>
      <c r="K93" s="16"/>
      <c r="L93" s="16"/>
      <c r="M93" s="16"/>
      <c r="N93" s="16"/>
      <c r="O93" s="16"/>
      <c r="P93" s="16"/>
      <c r="Q93" s="16"/>
      <c r="R93" s="3"/>
      <c r="S93" s="7"/>
      <c r="T93" s="3"/>
      <c r="U93" s="3"/>
      <c r="V93" s="3"/>
      <c r="W93" s="3"/>
      <c r="X93" s="16"/>
      <c r="Y93" s="98">
        <f>IF(AND(R93=$H$5128,V93=$I$5128),12,IF(AND(R93=$H$5129,V93=$I$5128),6,IF(AND(R93=$H$5128,V93=$I$5129),10,IF(AND(R93=$H$5129,V93=$I$5129),5,IF(AND(R93=$H$5128,V93=$I$5130),8,IF(AND(R93=$H$5129,V93=$I$5130),4,0))))))</f>
        <v>0</v>
      </c>
      <c r="Z93" s="97">
        <f t="shared" si="12"/>
        <v>1</v>
      </c>
    </row>
    <row r="94" spans="1:26" s="2" customFormat="1" ht="15" customHeight="1" x14ac:dyDescent="0.2">
      <c r="A94" s="108">
        <f t="shared" si="11"/>
        <v>0</v>
      </c>
      <c r="B94" s="108">
        <f t="shared" si="9"/>
        <v>0</v>
      </c>
      <c r="C94" s="6" t="s">
        <v>54</v>
      </c>
      <c r="D94" s="7"/>
      <c r="F94" s="16"/>
      <c r="G94" s="120"/>
      <c r="H94" s="89"/>
      <c r="I94" s="16"/>
      <c r="J94" s="16"/>
      <c r="K94" s="16"/>
      <c r="L94" s="16"/>
      <c r="M94" s="16"/>
      <c r="N94" s="16"/>
      <c r="O94" s="16"/>
      <c r="P94" s="16"/>
      <c r="Q94" s="16"/>
      <c r="R94" s="3"/>
      <c r="S94" s="7"/>
      <c r="T94" s="3"/>
      <c r="U94" s="3"/>
      <c r="V94" s="3"/>
      <c r="W94" s="3"/>
      <c r="X94" s="16"/>
      <c r="Y94" s="98">
        <f>IF(AND(R94=$H$5128,V94=$I$5128),12,IF(AND(R94=$H$5129,V94=$I$5128),6,IF(AND(R94=$H$5128,V94=$I$5129),10,IF(AND(R94=$H$5129,V94=$I$5129),5,IF(AND(R94=$H$5128,V94=$I$5130),8,IF(AND(R94=$H$5129,V94=$I$5130),4,0))))))</f>
        <v>0</v>
      </c>
      <c r="Z94" s="97">
        <f t="shared" si="12"/>
        <v>1</v>
      </c>
    </row>
    <row r="95" spans="1:26" s="2" customFormat="1" ht="15" customHeight="1" x14ac:dyDescent="0.2">
      <c r="A95" s="108">
        <f t="shared" si="11"/>
        <v>0</v>
      </c>
      <c r="B95" s="108">
        <f t="shared" si="9"/>
        <v>0</v>
      </c>
      <c r="C95" s="6" t="s">
        <v>54</v>
      </c>
      <c r="D95" s="7"/>
      <c r="F95" s="16"/>
      <c r="G95" s="120"/>
      <c r="H95" s="89"/>
      <c r="I95" s="16"/>
      <c r="J95" s="16"/>
      <c r="K95" s="16"/>
      <c r="L95" s="16"/>
      <c r="M95" s="16"/>
      <c r="N95" s="16"/>
      <c r="O95" s="16"/>
      <c r="P95" s="16"/>
      <c r="Q95" s="16"/>
      <c r="R95" s="3"/>
      <c r="S95" s="7"/>
      <c r="T95" s="3"/>
      <c r="U95" s="3"/>
      <c r="V95" s="3"/>
      <c r="W95" s="3"/>
      <c r="X95" s="16"/>
      <c r="Y95" s="98">
        <f>IF(AND(R95=$H$5128,V95=$I$5128),12,IF(AND(R95=$H$5129,V95=$I$5128),6,IF(AND(R95=$H$5128,V95=$I$5129),10,IF(AND(R95=$H$5129,V95=$I$5129),5,IF(AND(R95=$H$5128,V95=$I$5130),8,IF(AND(R95=$H$5129,V95=$I$5130),4,0))))))</f>
        <v>0</v>
      </c>
      <c r="Z95" s="97">
        <f t="shared" si="12"/>
        <v>1</v>
      </c>
    </row>
    <row r="96" spans="1:26" s="134" customFormat="1" ht="15" customHeight="1" thickBot="1" x14ac:dyDescent="0.25">
      <c r="A96" s="133">
        <f t="shared" si="11"/>
        <v>0</v>
      </c>
      <c r="B96" s="109">
        <f t="shared" si="9"/>
        <v>0</v>
      </c>
      <c r="C96" s="109" t="s">
        <v>54</v>
      </c>
      <c r="D96" s="135"/>
      <c r="F96" s="136"/>
      <c r="G96" s="137"/>
      <c r="H96" s="138"/>
      <c r="I96" s="136"/>
      <c r="J96" s="136"/>
      <c r="K96" s="136"/>
      <c r="L96" s="136"/>
      <c r="M96" s="139"/>
      <c r="N96" s="139"/>
      <c r="O96" s="139"/>
      <c r="P96" s="136"/>
      <c r="Q96" s="139"/>
      <c r="R96" s="140"/>
      <c r="S96" s="140"/>
      <c r="T96" s="140"/>
      <c r="U96" s="140"/>
      <c r="V96" s="140"/>
      <c r="W96" s="140"/>
      <c r="X96" s="139"/>
      <c r="Y96" s="141">
        <f>IF(AND(R96=$H$5128,V96=$I$5128),12,IF(AND(R96=$H$5129,V96=$I$5128),6,IF(AND(R96=$H$5128,V96=$I$5129),10,IF(AND(R96=$H$5129,V96=$I$5129),5,IF(AND(R96=$H$5128,V96=$I$5130),8,IF(AND(R96=$H$5129,V96=$I$5130),4,0))))))</f>
        <v>0</v>
      </c>
      <c r="Z96" s="142">
        <f t="shared" si="12"/>
        <v>1</v>
      </c>
    </row>
    <row r="97" spans="1:26" s="2" customFormat="1" ht="15" customHeight="1" x14ac:dyDescent="0.2">
      <c r="A97" s="108">
        <f t="shared" si="11"/>
        <v>0</v>
      </c>
      <c r="B97" s="108">
        <f t="shared" si="9"/>
        <v>0</v>
      </c>
      <c r="C97" s="6" t="s">
        <v>138</v>
      </c>
      <c r="D97" s="7"/>
      <c r="F97" s="16"/>
      <c r="G97" s="120"/>
      <c r="H97" s="89"/>
      <c r="I97" s="16"/>
      <c r="J97" s="16"/>
      <c r="K97" s="16"/>
      <c r="L97" s="16"/>
      <c r="M97" s="16"/>
      <c r="N97" s="16"/>
      <c r="O97" s="16"/>
      <c r="P97" s="16"/>
      <c r="Q97" s="16"/>
      <c r="R97" s="3" t="s">
        <v>49</v>
      </c>
      <c r="S97" s="7"/>
      <c r="T97" s="3"/>
      <c r="U97" s="3"/>
      <c r="V97" s="16"/>
      <c r="W97" s="16"/>
      <c r="X97" s="16"/>
      <c r="Y97" s="98">
        <f t="shared" ref="Y97:Y99" si="15">IF(R97=$H$5128,2,IF(R97=$H$5129,1,0))</f>
        <v>2</v>
      </c>
      <c r="Z97" s="97">
        <f t="shared" ref="Z97:Z100" si="16">IF(P97="SAFA",0,1)</f>
        <v>1</v>
      </c>
    </row>
    <row r="98" spans="1:26" s="2" customFormat="1" ht="15" customHeight="1" x14ac:dyDescent="0.2">
      <c r="A98" s="108">
        <f t="shared" si="11"/>
        <v>0</v>
      </c>
      <c r="B98" s="108">
        <f t="shared" si="9"/>
        <v>0</v>
      </c>
      <c r="C98" s="6" t="s">
        <v>138</v>
      </c>
      <c r="D98" s="7"/>
      <c r="F98" s="16"/>
      <c r="G98" s="120"/>
      <c r="H98" s="89"/>
      <c r="I98" s="16"/>
      <c r="J98" s="16"/>
      <c r="K98" s="16"/>
      <c r="L98" s="16"/>
      <c r="M98" s="16"/>
      <c r="N98" s="16"/>
      <c r="O98" s="16"/>
      <c r="P98" s="16"/>
      <c r="Q98" s="16"/>
      <c r="R98" s="3"/>
      <c r="S98" s="7"/>
      <c r="T98" s="3"/>
      <c r="U98" s="3"/>
      <c r="V98" s="16"/>
      <c r="W98" s="16"/>
      <c r="X98" s="16"/>
      <c r="Y98" s="98">
        <f t="shared" si="15"/>
        <v>0</v>
      </c>
      <c r="Z98" s="97">
        <f t="shared" si="16"/>
        <v>1</v>
      </c>
    </row>
    <row r="99" spans="1:26" s="2" customFormat="1" ht="15" customHeight="1" x14ac:dyDescent="0.2">
      <c r="A99" s="108">
        <f t="shared" si="11"/>
        <v>0</v>
      </c>
      <c r="B99" s="108">
        <f t="shared" si="9"/>
        <v>0</v>
      </c>
      <c r="C99" s="6" t="s">
        <v>138</v>
      </c>
      <c r="D99" s="7"/>
      <c r="F99" s="16"/>
      <c r="G99" s="120"/>
      <c r="H99" s="89"/>
      <c r="I99" s="16"/>
      <c r="J99" s="16"/>
      <c r="K99" s="16"/>
      <c r="L99" s="16"/>
      <c r="M99" s="16"/>
      <c r="N99" s="16"/>
      <c r="O99" s="16"/>
      <c r="P99" s="16"/>
      <c r="Q99" s="16"/>
      <c r="R99" s="3"/>
      <c r="S99" s="7"/>
      <c r="T99" s="3"/>
      <c r="U99" s="3"/>
      <c r="V99" s="16"/>
      <c r="W99" s="16"/>
      <c r="X99" s="16"/>
      <c r="Y99" s="98">
        <f>IF(R99=$H$5128,2,IF(R99=$H$5129,1,0))</f>
        <v>0</v>
      </c>
      <c r="Z99" s="97">
        <f t="shared" si="16"/>
        <v>1</v>
      </c>
    </row>
    <row r="100" spans="1:26" s="28" customFormat="1" ht="15" customHeight="1" thickBot="1" x14ac:dyDescent="0.25">
      <c r="A100" s="109">
        <f t="shared" si="11"/>
        <v>0</v>
      </c>
      <c r="B100" s="109">
        <f t="shared" si="9"/>
        <v>0</v>
      </c>
      <c r="C100" s="109" t="s">
        <v>138</v>
      </c>
      <c r="D100" s="27"/>
      <c r="F100" s="32"/>
      <c r="G100" s="121"/>
      <c r="H100" s="92"/>
      <c r="I100" s="32"/>
      <c r="J100" s="32"/>
      <c r="K100" s="32"/>
      <c r="L100" s="32"/>
      <c r="M100" s="91"/>
      <c r="N100" s="91"/>
      <c r="O100" s="91"/>
      <c r="P100" s="32"/>
      <c r="Q100" s="91"/>
      <c r="R100" s="26"/>
      <c r="S100" s="26"/>
      <c r="T100" s="26"/>
      <c r="U100" s="26"/>
      <c r="V100" s="139"/>
      <c r="W100" s="139"/>
      <c r="X100" s="139"/>
      <c r="Y100" s="99">
        <f>IF(R100=$H$5128,2,IF(R100=$H$5129,1,0))</f>
        <v>0</v>
      </c>
      <c r="Z100" s="142">
        <f t="shared" si="16"/>
        <v>1</v>
      </c>
    </row>
    <row r="101" spans="1:26" s="2" customFormat="1" x14ac:dyDescent="0.2">
      <c r="A101" s="108">
        <f>A96</f>
        <v>0</v>
      </c>
      <c r="B101" s="108">
        <f>B88</f>
        <v>0</v>
      </c>
      <c r="C101" s="6" t="s">
        <v>90</v>
      </c>
      <c r="D101" s="7"/>
      <c r="E101" s="7"/>
      <c r="F101" s="6"/>
      <c r="G101" s="115"/>
      <c r="H101" s="89"/>
      <c r="I101" s="3"/>
      <c r="K101" s="39" t="s">
        <v>57</v>
      </c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98">
        <f>J101/10</f>
        <v>0</v>
      </c>
      <c r="Z101" s="97">
        <f t="shared" si="12"/>
        <v>1</v>
      </c>
    </row>
    <row r="102" spans="1:26" s="2" customFormat="1" x14ac:dyDescent="0.2">
      <c r="A102" s="108">
        <f t="shared" si="11"/>
        <v>0</v>
      </c>
      <c r="B102" s="108">
        <f>B89</f>
        <v>0</v>
      </c>
      <c r="C102" s="6" t="s">
        <v>90</v>
      </c>
      <c r="D102" s="7"/>
      <c r="E102" s="3"/>
      <c r="G102" s="115"/>
      <c r="H102" s="89"/>
      <c r="I102" s="3"/>
      <c r="K102" s="39" t="s">
        <v>57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98">
        <f t="shared" ref="Y102:Y103" si="17">J102/10</f>
        <v>0</v>
      </c>
      <c r="Z102" s="97">
        <f t="shared" si="12"/>
        <v>1</v>
      </c>
    </row>
    <row r="103" spans="1:26" s="28" customFormat="1" ht="15" customHeight="1" thickBot="1" x14ac:dyDescent="0.25">
      <c r="A103" s="109">
        <f t="shared" si="11"/>
        <v>0</v>
      </c>
      <c r="B103" s="109">
        <f>B90</f>
        <v>0</v>
      </c>
      <c r="C103" s="28" t="s">
        <v>90</v>
      </c>
      <c r="D103" s="27"/>
      <c r="G103" s="116"/>
      <c r="H103" s="90"/>
      <c r="K103" s="75" t="s">
        <v>57</v>
      </c>
      <c r="L103" s="32"/>
      <c r="M103" s="91"/>
      <c r="N103" s="91"/>
      <c r="O103" s="91"/>
      <c r="P103" s="32"/>
      <c r="Q103" s="91"/>
      <c r="R103" s="91"/>
      <c r="S103" s="91"/>
      <c r="T103" s="91"/>
      <c r="U103" s="91"/>
      <c r="V103" s="91"/>
      <c r="W103" s="91"/>
      <c r="X103" s="91"/>
      <c r="Y103" s="99">
        <f t="shared" si="17"/>
        <v>0</v>
      </c>
      <c r="Z103" s="100">
        <f t="shared" si="12"/>
        <v>1</v>
      </c>
    </row>
    <row r="104" spans="1:26" s="2" customFormat="1" x14ac:dyDescent="0.2">
      <c r="A104" s="108">
        <f t="shared" si="11"/>
        <v>0</v>
      </c>
      <c r="B104" s="108">
        <f>B91</f>
        <v>0</v>
      </c>
      <c r="C104" s="6" t="s">
        <v>132</v>
      </c>
      <c r="D104" s="7"/>
      <c r="E104" s="3"/>
      <c r="G104" s="115"/>
      <c r="H104" s="89"/>
      <c r="I104" s="3"/>
      <c r="K104" s="39" t="s">
        <v>57</v>
      </c>
      <c r="L104" s="30"/>
      <c r="M104" s="30"/>
      <c r="N104" s="30"/>
      <c r="O104" s="108"/>
      <c r="P104" s="30"/>
      <c r="Q104" s="16"/>
      <c r="R104" s="16"/>
      <c r="S104" s="16"/>
      <c r="T104" s="16"/>
      <c r="U104" s="16"/>
      <c r="V104" s="16"/>
      <c r="W104" s="16"/>
      <c r="X104" s="16"/>
      <c r="Y104" s="98">
        <f>IF(O104=$E$5129,0.5,IF(O104=$E$5128,1,0))</f>
        <v>0</v>
      </c>
      <c r="Z104" s="97">
        <f t="shared" si="12"/>
        <v>1</v>
      </c>
    </row>
    <row r="105" spans="1:26" s="2" customFormat="1" x14ac:dyDescent="0.2">
      <c r="A105" s="108">
        <f t="shared" si="11"/>
        <v>0</v>
      </c>
      <c r="B105" s="108">
        <f>B92</f>
        <v>0</v>
      </c>
      <c r="C105" s="6" t="s">
        <v>132</v>
      </c>
      <c r="D105" s="7"/>
      <c r="E105" s="3"/>
      <c r="G105" s="115"/>
      <c r="H105" s="89"/>
      <c r="I105" s="3"/>
      <c r="K105" s="39" t="s">
        <v>57</v>
      </c>
      <c r="L105" s="30"/>
      <c r="M105" s="30"/>
      <c r="N105" s="30"/>
      <c r="O105" s="108"/>
      <c r="P105" s="30"/>
      <c r="Q105" s="16"/>
      <c r="R105" s="16"/>
      <c r="S105" s="16"/>
      <c r="T105" s="16"/>
      <c r="U105" s="16"/>
      <c r="V105" s="16"/>
      <c r="W105" s="16"/>
      <c r="X105" s="16"/>
      <c r="Y105" s="98">
        <f>IF(O105=$E$5129,0.5,IF(O105=$E$5128,1,0))</f>
        <v>0</v>
      </c>
      <c r="Z105" s="97">
        <f t="shared" si="12"/>
        <v>1</v>
      </c>
    </row>
    <row r="106" spans="1:26" s="2" customFormat="1" x14ac:dyDescent="0.2">
      <c r="A106" s="108">
        <f t="shared" si="11"/>
        <v>0</v>
      </c>
      <c r="B106" s="108">
        <f>B93</f>
        <v>0</v>
      </c>
      <c r="C106" s="6" t="s">
        <v>132</v>
      </c>
      <c r="D106" s="7"/>
      <c r="E106" s="3"/>
      <c r="G106" s="115"/>
      <c r="H106" s="89"/>
      <c r="I106" s="3"/>
      <c r="K106" s="39" t="s">
        <v>57</v>
      </c>
      <c r="L106" s="30"/>
      <c r="M106" s="30"/>
      <c r="N106" s="30"/>
      <c r="O106" s="108"/>
      <c r="P106" s="30"/>
      <c r="Q106" s="16"/>
      <c r="R106" s="16"/>
      <c r="S106" s="16"/>
      <c r="T106" s="16"/>
      <c r="U106" s="16"/>
      <c r="V106" s="16"/>
      <c r="W106" s="16"/>
      <c r="X106" s="16"/>
      <c r="Y106" s="98">
        <f>IF(O106=$E$5129,0.5,IF(O106=$E$5128,1,0))</f>
        <v>0</v>
      </c>
      <c r="Z106" s="97">
        <f t="shared" si="12"/>
        <v>1</v>
      </c>
    </row>
    <row r="107" spans="1:26" s="28" customFormat="1" ht="15" customHeight="1" thickBot="1" x14ac:dyDescent="0.25">
      <c r="A107" s="109">
        <f t="shared" si="11"/>
        <v>0</v>
      </c>
      <c r="B107" s="109">
        <f>B94</f>
        <v>0</v>
      </c>
      <c r="C107" s="28" t="s">
        <v>132</v>
      </c>
      <c r="D107" s="27"/>
      <c r="G107" s="116"/>
      <c r="H107" s="90"/>
      <c r="K107" s="75" t="s">
        <v>57</v>
      </c>
      <c r="L107" s="32"/>
      <c r="M107" s="32"/>
      <c r="N107" s="32"/>
      <c r="O107" s="110"/>
      <c r="P107" s="32"/>
      <c r="Q107" s="91"/>
      <c r="R107" s="91"/>
      <c r="S107" s="91"/>
      <c r="T107" s="91"/>
      <c r="U107" s="91"/>
      <c r="V107" s="91"/>
      <c r="W107" s="91"/>
      <c r="X107" s="91"/>
      <c r="Y107" s="99">
        <f>IF(O107=$E$5129,0.5,IF(O107=$E$5128,1,0))</f>
        <v>0</v>
      </c>
      <c r="Z107" s="100">
        <f t="shared" si="12"/>
        <v>1</v>
      </c>
    </row>
    <row r="108" spans="1:26" s="2" customFormat="1" ht="15" customHeight="1" x14ac:dyDescent="0.2">
      <c r="A108" s="108">
        <f>A103</f>
        <v>0</v>
      </c>
      <c r="B108" s="108">
        <f>B91</f>
        <v>0</v>
      </c>
      <c r="C108" s="2" t="s">
        <v>88</v>
      </c>
      <c r="D108" s="7"/>
      <c r="E108" s="3"/>
      <c r="F108" s="16"/>
      <c r="G108" s="115"/>
      <c r="H108" s="89"/>
      <c r="J108" s="30"/>
      <c r="K108" s="30"/>
      <c r="L108" s="30"/>
      <c r="M108" s="30"/>
      <c r="N108" s="30"/>
      <c r="O108" s="3"/>
      <c r="P108" s="16"/>
      <c r="Q108" s="16"/>
      <c r="R108" s="16"/>
      <c r="S108" s="16"/>
      <c r="T108" s="16"/>
      <c r="U108" s="16"/>
      <c r="V108" s="16"/>
      <c r="W108" s="16"/>
      <c r="X108" s="16"/>
      <c r="Y108" s="98">
        <f>IF(O108=$E$5129,1,IF(O108=$E$5128,2,0))</f>
        <v>0</v>
      </c>
      <c r="Z108" s="97">
        <f t="shared" si="12"/>
        <v>1</v>
      </c>
    </row>
    <row r="109" spans="1:26" s="28" customFormat="1" ht="15" customHeight="1" thickBot="1" x14ac:dyDescent="0.25">
      <c r="A109" s="109">
        <f t="shared" si="11"/>
        <v>0</v>
      </c>
      <c r="B109" s="109">
        <f>B92</f>
        <v>0</v>
      </c>
      <c r="C109" s="28" t="s">
        <v>88</v>
      </c>
      <c r="D109" s="27"/>
      <c r="F109" s="32"/>
      <c r="G109" s="116"/>
      <c r="H109" s="90"/>
      <c r="J109" s="32"/>
      <c r="K109" s="32"/>
      <c r="L109" s="32"/>
      <c r="M109" s="32"/>
      <c r="N109" s="32"/>
      <c r="O109" s="26"/>
      <c r="P109" s="32"/>
      <c r="Q109" s="91"/>
      <c r="R109" s="91"/>
      <c r="S109" s="91"/>
      <c r="T109" s="91"/>
      <c r="U109" s="91"/>
      <c r="V109" s="91"/>
      <c r="W109" s="91"/>
      <c r="X109" s="91"/>
      <c r="Y109" s="99">
        <f>IF(O109=$E$5129,2,IF(O109=$E$5128,1,0))</f>
        <v>0</v>
      </c>
      <c r="Z109" s="100">
        <f t="shared" si="12"/>
        <v>1</v>
      </c>
    </row>
    <row r="110" spans="1:26" s="2" customFormat="1" ht="15" customHeight="1" x14ac:dyDescent="0.2">
      <c r="A110" s="108">
        <f t="shared" si="11"/>
        <v>0</v>
      </c>
      <c r="B110" s="108">
        <f t="shared" ref="B110:B112" si="18">B93</f>
        <v>0</v>
      </c>
      <c r="C110" s="78" t="s">
        <v>133</v>
      </c>
      <c r="D110" s="42"/>
      <c r="E110" s="30"/>
      <c r="F110" s="30"/>
      <c r="G110" s="122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8"/>
      <c r="Z110" s="97"/>
    </row>
    <row r="111" spans="1:26" s="2" customFormat="1" ht="15" customHeight="1" x14ac:dyDescent="0.2">
      <c r="A111" s="108">
        <f t="shared" si="11"/>
        <v>0</v>
      </c>
      <c r="B111" s="108">
        <f t="shared" si="18"/>
        <v>0</v>
      </c>
      <c r="C111" s="78" t="s">
        <v>133</v>
      </c>
      <c r="D111" s="42"/>
      <c r="E111" s="30"/>
      <c r="F111" s="30"/>
      <c r="G111" s="122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8"/>
      <c r="Z111" s="97"/>
    </row>
    <row r="112" spans="1:26" s="28" customFormat="1" ht="15" customHeight="1" thickBot="1" x14ac:dyDescent="0.25">
      <c r="A112" s="110">
        <f t="shared" si="11"/>
        <v>0</v>
      </c>
      <c r="B112" s="110">
        <f t="shared" si="18"/>
        <v>0</v>
      </c>
      <c r="C112" s="79" t="s">
        <v>133</v>
      </c>
      <c r="D112" s="43"/>
      <c r="E112" s="32"/>
      <c r="F112" s="32"/>
      <c r="G112" s="123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99"/>
      <c r="Z112" s="100"/>
    </row>
    <row r="113" spans="1:26" s="42" customFormat="1" ht="15" customHeight="1" x14ac:dyDescent="0.2">
      <c r="A113" s="108">
        <f t="shared" si="11"/>
        <v>0</v>
      </c>
      <c r="B113" s="108">
        <f>B95</f>
        <v>0</v>
      </c>
      <c r="C113" s="80" t="s">
        <v>56</v>
      </c>
      <c r="D113" s="7"/>
      <c r="F113" s="31"/>
      <c r="G113" s="124"/>
      <c r="H113" s="94"/>
      <c r="I113" s="31"/>
      <c r="J113" s="31"/>
      <c r="K113" s="31"/>
      <c r="L113" s="31"/>
      <c r="M113" s="44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98">
        <f>IF(M113=$K$5128,3,IF(M113=$K$5129,2,IF(M113=$K$5130,1,0)))+IF(X113=$J$5129,1,0)</f>
        <v>0</v>
      </c>
      <c r="Z113" s="97"/>
    </row>
    <row r="114" spans="1:26" s="19" customFormat="1" ht="15" customHeight="1" thickBot="1" x14ac:dyDescent="0.25">
      <c r="A114" s="111">
        <f t="shared" si="11"/>
        <v>0</v>
      </c>
      <c r="B114" s="111">
        <f>B96</f>
        <v>0</v>
      </c>
      <c r="C114" s="81" t="s">
        <v>56</v>
      </c>
      <c r="F114" s="29"/>
      <c r="G114" s="125"/>
      <c r="H114" s="93"/>
      <c r="I114" s="29"/>
      <c r="J114" s="29"/>
      <c r="K114" s="29"/>
      <c r="L114" s="29"/>
      <c r="M114" s="20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102">
        <f>IF(M114=$K$5128,3,IF(M114=$K$5129,2,IF(M114=$K$5130,1,0)))+IF(X114=$J$5129,1,0)</f>
        <v>0</v>
      </c>
      <c r="Z114" s="103"/>
    </row>
    <row r="115" spans="1:26" s="19" customFormat="1" ht="15" customHeight="1" thickTop="1" thickBot="1" x14ac:dyDescent="0.25">
      <c r="A115" s="111">
        <f>A109</f>
        <v>0</v>
      </c>
      <c r="B115" s="111">
        <f>B93</f>
        <v>0</v>
      </c>
      <c r="C115" s="81" t="s">
        <v>55</v>
      </c>
      <c r="D115" s="20"/>
      <c r="F115" s="29"/>
      <c r="G115" s="125"/>
      <c r="H115" s="93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0"/>
      <c r="Y115" s="102">
        <f>IF(ISTEXT(E115)=$L$5128,135,0)+IF(X115=$J$5129,10)</f>
        <v>0</v>
      </c>
      <c r="Z115" s="103"/>
    </row>
    <row r="116" spans="1:26" ht="13.5" thickTop="1" x14ac:dyDescent="0.2">
      <c r="H116" s="11"/>
    </row>
    <row r="117" spans="1:26" x14ac:dyDescent="0.2">
      <c r="H117" s="11"/>
    </row>
    <row r="118" spans="1:26" x14ac:dyDescent="0.2">
      <c r="H118" s="11"/>
    </row>
    <row r="119" spans="1:26" x14ac:dyDescent="0.2">
      <c r="H119" s="11"/>
    </row>
    <row r="120" spans="1:26" x14ac:dyDescent="0.2">
      <c r="D120" s="45" t="s">
        <v>60</v>
      </c>
      <c r="H120" s="11"/>
    </row>
    <row r="121" spans="1:26" x14ac:dyDescent="0.2">
      <c r="D121" s="39" t="s">
        <v>61</v>
      </c>
    </row>
    <row r="122" spans="1:26" x14ac:dyDescent="0.2">
      <c r="D122" s="40" t="s">
        <v>62</v>
      </c>
    </row>
    <row r="123" spans="1:26" ht="13.5" thickBot="1" x14ac:dyDescent="0.25">
      <c r="D123" s="20" t="s">
        <v>63</v>
      </c>
    </row>
    <row r="124" spans="1:26" s="5" customFormat="1" ht="13.5" thickTop="1" x14ac:dyDescent="0.2">
      <c r="D124" s="46" t="s">
        <v>64</v>
      </c>
      <c r="G124" s="127"/>
      <c r="H124" s="9"/>
      <c r="Y124" s="84"/>
      <c r="Z124" s="85"/>
    </row>
    <row r="125" spans="1:26" s="5" customFormat="1" x14ac:dyDescent="0.2">
      <c r="C125" s="44"/>
      <c r="G125" s="127"/>
      <c r="H125" s="9"/>
      <c r="Y125" s="84"/>
      <c r="Z125" s="85"/>
    </row>
    <row r="5126" spans="3:26" x14ac:dyDescent="0.2">
      <c r="C5126" s="47" t="s">
        <v>16</v>
      </c>
      <c r="D5126" s="48"/>
      <c r="E5126" s="48"/>
      <c r="F5126" s="48"/>
      <c r="G5126" s="128"/>
      <c r="H5126" s="49"/>
      <c r="I5126" s="48"/>
      <c r="J5126" s="48"/>
      <c r="K5126" s="48"/>
      <c r="L5126" s="48"/>
      <c r="M5126" s="50"/>
      <c r="Y5126" s="86"/>
      <c r="Z5126" s="1"/>
    </row>
    <row r="5127" spans="3:26" x14ac:dyDescent="0.2">
      <c r="C5127" s="51" t="s">
        <v>1</v>
      </c>
      <c r="D5127" s="52" t="s">
        <v>3</v>
      </c>
      <c r="E5127" s="52" t="s">
        <v>5</v>
      </c>
      <c r="F5127" s="52" t="s">
        <v>6</v>
      </c>
      <c r="G5127" s="129" t="s">
        <v>7</v>
      </c>
      <c r="H5127" s="53" t="s">
        <v>8</v>
      </c>
      <c r="I5127" s="52" t="s">
        <v>9</v>
      </c>
      <c r="J5127" s="52" t="s">
        <v>10</v>
      </c>
      <c r="K5127" s="52" t="s">
        <v>11</v>
      </c>
      <c r="L5127" s="2"/>
      <c r="M5127" s="54">
        <v>35</v>
      </c>
      <c r="Y5127" s="86"/>
      <c r="Z5127" s="1"/>
    </row>
    <row r="5128" spans="3:26" x14ac:dyDescent="0.2">
      <c r="C5128" s="55">
        <v>1</v>
      </c>
      <c r="D5128" s="56" t="s">
        <v>43</v>
      </c>
      <c r="E5128" s="56" t="s">
        <v>45</v>
      </c>
      <c r="F5128" s="56" t="s">
        <v>89</v>
      </c>
      <c r="G5128" s="119" t="s">
        <v>47</v>
      </c>
      <c r="H5128" s="57" t="s">
        <v>49</v>
      </c>
      <c r="I5128" s="56" t="s">
        <v>123</v>
      </c>
      <c r="J5128" s="56" t="s">
        <v>52</v>
      </c>
      <c r="K5128" s="56" t="s">
        <v>12</v>
      </c>
      <c r="L5128" s="2" t="b">
        <v>1</v>
      </c>
      <c r="M5128" s="54">
        <v>36</v>
      </c>
      <c r="Y5128" s="86"/>
      <c r="Z5128" s="1"/>
    </row>
    <row r="5129" spans="3:26" x14ac:dyDescent="0.2">
      <c r="C5129" s="58">
        <v>2</v>
      </c>
      <c r="D5129" s="59" t="s">
        <v>4</v>
      </c>
      <c r="E5129" s="59" t="s">
        <v>44</v>
      </c>
      <c r="F5129" s="59" t="s">
        <v>46</v>
      </c>
      <c r="G5129" s="130" t="s">
        <v>48</v>
      </c>
      <c r="H5129" s="60" t="s">
        <v>50</v>
      </c>
      <c r="I5129" s="59" t="s">
        <v>124</v>
      </c>
      <c r="J5129" s="61" t="s">
        <v>53</v>
      </c>
      <c r="K5129" s="61" t="s">
        <v>13</v>
      </c>
      <c r="L5129" s="61" t="b">
        <v>0</v>
      </c>
      <c r="M5129" s="54">
        <v>37</v>
      </c>
      <c r="Y5129" s="86"/>
      <c r="Z5129" s="1"/>
    </row>
    <row r="5130" spans="3:26" x14ac:dyDescent="0.2">
      <c r="C5130" s="55">
        <v>3</v>
      </c>
      <c r="D5130" s="56"/>
      <c r="E5130" s="56"/>
      <c r="F5130" s="56"/>
      <c r="G5130" s="119"/>
      <c r="H5130" s="57"/>
      <c r="I5130" s="56" t="s">
        <v>125</v>
      </c>
      <c r="J5130" s="2"/>
      <c r="K5130" s="2" t="s">
        <v>14</v>
      </c>
      <c r="L5130" s="2"/>
      <c r="M5130" s="54">
        <v>38</v>
      </c>
      <c r="Y5130" s="86"/>
      <c r="Z5130" s="1"/>
    </row>
    <row r="5131" spans="3:26" x14ac:dyDescent="0.2">
      <c r="C5131" s="62"/>
      <c r="D5131" s="63"/>
      <c r="E5131" s="63"/>
      <c r="F5131" s="63"/>
      <c r="G5131" s="131"/>
      <c r="H5131" s="64"/>
      <c r="I5131" s="63" t="s">
        <v>51</v>
      </c>
      <c r="J5131" s="65"/>
      <c r="K5131" s="65" t="s">
        <v>15</v>
      </c>
      <c r="L5131" s="65"/>
      <c r="M5131" s="66">
        <v>39</v>
      </c>
      <c r="Y5131" s="86"/>
      <c r="Z5131" s="1"/>
    </row>
    <row r="5135" spans="3:26" x14ac:dyDescent="0.2">
      <c r="F5135" s="13" t="s">
        <v>4</v>
      </c>
      <c r="G5135" s="132" t="s">
        <v>127</v>
      </c>
      <c r="H5135" s="25" t="s">
        <v>128</v>
      </c>
      <c r="I5135" s="1">
        <v>1</v>
      </c>
    </row>
    <row r="5136" spans="3:26" x14ac:dyDescent="0.2">
      <c r="F5136" s="13" t="s">
        <v>4</v>
      </c>
      <c r="G5136" s="132" t="s">
        <v>127</v>
      </c>
      <c r="H5136" s="25" t="s">
        <v>129</v>
      </c>
      <c r="I5136" s="13">
        <v>1.5</v>
      </c>
      <c r="Y5136" s="86"/>
      <c r="Z5136" s="1"/>
    </row>
    <row r="5137" spans="6:26" x14ac:dyDescent="0.2">
      <c r="F5137" s="13" t="s">
        <v>4</v>
      </c>
      <c r="G5137" s="132" t="s">
        <v>130</v>
      </c>
      <c r="H5137" s="25" t="s">
        <v>128</v>
      </c>
      <c r="I5137" s="13">
        <v>1.5</v>
      </c>
      <c r="Y5137" s="86"/>
      <c r="Z5137" s="1"/>
    </row>
    <row r="5138" spans="6:26" x14ac:dyDescent="0.2">
      <c r="F5138" s="13" t="s">
        <v>4</v>
      </c>
      <c r="G5138" s="132" t="s">
        <v>130</v>
      </c>
      <c r="H5138" s="25" t="s">
        <v>129</v>
      </c>
      <c r="I5138" s="1">
        <v>2</v>
      </c>
      <c r="Y5138" s="86"/>
      <c r="Z5138" s="1"/>
    </row>
    <row r="5139" spans="6:26" x14ac:dyDescent="0.2">
      <c r="F5139" s="13" t="s">
        <v>131</v>
      </c>
      <c r="G5139" s="132" t="s">
        <v>127</v>
      </c>
      <c r="H5139" s="25" t="s">
        <v>128</v>
      </c>
      <c r="I5139" s="1">
        <v>2</v>
      </c>
      <c r="Y5139" s="86"/>
      <c r="Z5139" s="1"/>
    </row>
    <row r="5140" spans="6:26" x14ac:dyDescent="0.2">
      <c r="F5140" s="13" t="s">
        <v>131</v>
      </c>
      <c r="G5140" s="132" t="s">
        <v>127</v>
      </c>
      <c r="H5140" s="25" t="s">
        <v>129</v>
      </c>
      <c r="I5140" s="1">
        <v>2.5</v>
      </c>
    </row>
    <row r="5141" spans="6:26" x14ac:dyDescent="0.2">
      <c r="F5141" s="13" t="s">
        <v>131</v>
      </c>
      <c r="G5141" s="132" t="s">
        <v>130</v>
      </c>
      <c r="H5141" s="25" t="s">
        <v>128</v>
      </c>
      <c r="I5141" s="1">
        <v>2.5</v>
      </c>
    </row>
    <row r="5142" spans="6:26" x14ac:dyDescent="0.2">
      <c r="F5142" s="13" t="s">
        <v>131</v>
      </c>
      <c r="G5142" s="132" t="s">
        <v>130</v>
      </c>
      <c r="H5142" s="25" t="s">
        <v>129</v>
      </c>
      <c r="I5142" s="1">
        <v>3</v>
      </c>
      <c r="Y5142" s="86"/>
      <c r="Z5142" s="1"/>
    </row>
  </sheetData>
  <sheetProtection algorithmName="SHA-512" hashValue="pzQ606ZYBuy4c4LulQJJE0o5saYFhG6Y1I2zX46yeHYNQ74QfGJFob3gFiWjcy8xYyEZJjICoEw4ztSSzEFBZw==" saltValue="E95mDpmihmB2pjN6cEVRNA==" spinCount="100000" sheet="1" objects="1" scenarios="1" insertRows="0"/>
  <protectedRanges>
    <protectedRange sqref="E72 E61:E62" name="Intervallo2_2"/>
  </protectedRanges>
  <dataValidations count="10">
    <dataValidation type="list" allowBlank="1" showInputMessage="1" showErrorMessage="1" sqref="D113:D114 D2:D109">
      <formula1>$C$5128:$C$5130</formula1>
    </dataValidation>
    <dataValidation type="list" allowBlank="1" showInputMessage="1" showErrorMessage="1" sqref="X114:X115">
      <formula1>$J$5128:$J$5129</formula1>
    </dataValidation>
    <dataValidation type="list" allowBlank="1" showInputMessage="1" showErrorMessage="1" sqref="O61:O72">
      <formula1>$D$5128:$D$5129</formula1>
    </dataValidation>
    <dataValidation type="list" allowBlank="1" showInputMessage="1" showErrorMessage="1" sqref="M113:M114">
      <formula1>$K$5128:$K$5131</formula1>
    </dataValidation>
    <dataValidation type="list" allowBlank="1" showInputMessage="1" showErrorMessage="1" sqref="V79:V96">
      <formula1>$I$5128:$I$5131</formula1>
    </dataValidation>
    <dataValidation type="list" showInputMessage="1" showErrorMessage="1" sqref="B2">
      <formula1>$M$5127:$M$5131</formula1>
    </dataValidation>
    <dataValidation type="list" allowBlank="1" showInputMessage="1" showErrorMessage="1" sqref="Q73:Q78">
      <formula1>$G$5128:$G$5129</formula1>
    </dataValidation>
    <dataValidation type="list" allowBlank="1" showInputMessage="1" showErrorMessage="1" sqref="R61:R72 R79:R100">
      <formula1>$H$5128:$H$5129</formula1>
    </dataValidation>
    <dataValidation type="list" allowBlank="1" showInputMessage="1" showErrorMessage="1" sqref="P61:P72 O104:O109">
      <formula1>$E$5128:$E$5129</formula1>
    </dataValidation>
    <dataValidation type="list" allowBlank="1" showInputMessage="1" showErrorMessage="1" sqref="P6:P24 P26:P60">
      <formula1>$F$5128:$F$5129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0"/>
  <sheetViews>
    <sheetView topLeftCell="A4" workbookViewId="0">
      <selection activeCell="E8" sqref="E8"/>
    </sheetView>
  </sheetViews>
  <sheetFormatPr defaultRowHeight="12.75" x14ac:dyDescent="0.2"/>
  <cols>
    <col min="1" max="1" width="38.140625" customWidth="1"/>
    <col min="2" max="2" width="21.5703125" bestFit="1" customWidth="1"/>
    <col min="3" max="3" width="2" customWidth="1"/>
    <col min="4" max="4" width="20.7109375" customWidth="1"/>
    <col min="5" max="6" width="18.7109375" bestFit="1" customWidth="1"/>
    <col min="7" max="7" width="14" bestFit="1" customWidth="1"/>
    <col min="8" max="8" width="14.7109375" bestFit="1" customWidth="1"/>
    <col min="9" max="9" width="40.85546875" bestFit="1" customWidth="1"/>
    <col min="10" max="10" width="7.140625" bestFit="1" customWidth="1"/>
    <col min="11" max="11" width="18.7109375" bestFit="1" customWidth="1"/>
  </cols>
  <sheetData>
    <row r="3" spans="1:2" x14ac:dyDescent="0.2">
      <c r="A3" s="104" t="s">
        <v>65</v>
      </c>
      <c r="B3" s="104" t="s">
        <v>137</v>
      </c>
    </row>
    <row r="4" spans="1:2" x14ac:dyDescent="0.2">
      <c r="A4" s="104" t="s">
        <v>135</v>
      </c>
      <c r="B4" t="s">
        <v>136</v>
      </c>
    </row>
    <row r="5" spans="1:2" x14ac:dyDescent="0.2">
      <c r="A5" s="105" t="s">
        <v>56</v>
      </c>
      <c r="B5" s="106"/>
    </row>
    <row r="6" spans="1:2" x14ac:dyDescent="0.2">
      <c r="A6" s="105" t="s">
        <v>133</v>
      </c>
      <c r="B6" s="106"/>
    </row>
    <row r="7" spans="1:2" x14ac:dyDescent="0.2">
      <c r="A7" s="105" t="s">
        <v>119</v>
      </c>
      <c r="B7" s="106"/>
    </row>
    <row r="8" spans="1:2" x14ac:dyDescent="0.2">
      <c r="A8" s="105" t="s">
        <v>138</v>
      </c>
      <c r="B8" s="106"/>
    </row>
    <row r="9" spans="1:2" x14ac:dyDescent="0.2">
      <c r="A9" s="105" t="s">
        <v>87</v>
      </c>
      <c r="B9" s="106"/>
    </row>
    <row r="10" spans="1:2" x14ac:dyDescent="0.2">
      <c r="A10" s="105" t="s">
        <v>88</v>
      </c>
      <c r="B10" s="106"/>
    </row>
    <row r="11" spans="1:2" x14ac:dyDescent="0.2">
      <c r="A11" s="105" t="s">
        <v>120</v>
      </c>
      <c r="B11" s="106"/>
    </row>
    <row r="12" spans="1:2" x14ac:dyDescent="0.2">
      <c r="A12" s="105" t="s">
        <v>54</v>
      </c>
      <c r="B12" s="106"/>
    </row>
    <row r="13" spans="1:2" x14ac:dyDescent="0.2">
      <c r="A13" s="105" t="s">
        <v>86</v>
      </c>
      <c r="B13" s="106"/>
    </row>
    <row r="14" spans="1:2" x14ac:dyDescent="0.2">
      <c r="A14" s="105" t="s">
        <v>132</v>
      </c>
      <c r="B14" s="106"/>
    </row>
    <row r="15" spans="1:2" x14ac:dyDescent="0.2">
      <c r="A15" s="105" t="s">
        <v>90</v>
      </c>
      <c r="B15" s="106"/>
    </row>
    <row r="16" spans="1:2" x14ac:dyDescent="0.2">
      <c r="A16" s="105" t="s">
        <v>55</v>
      </c>
      <c r="B16" s="106"/>
    </row>
    <row r="17" spans="1:5" x14ac:dyDescent="0.2">
      <c r="A17" s="105" t="s">
        <v>66</v>
      </c>
      <c r="B17" s="106"/>
    </row>
    <row r="18" spans="1:5" x14ac:dyDescent="0.2">
      <c r="A18" s="105" t="s">
        <v>136</v>
      </c>
      <c r="B18" s="106"/>
    </row>
    <row r="20" spans="1:5" x14ac:dyDescent="0.2">
      <c r="A20" t="s">
        <v>122</v>
      </c>
      <c r="D20" t="s">
        <v>121</v>
      </c>
      <c r="E20" s="24">
        <f ca="1">TODAY()</f>
        <v>44119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INSTRUCTIONS</vt:lpstr>
      <vt:lpstr>DATA</vt:lpstr>
      <vt:lpstr>SUM</vt:lpstr>
    </vt:vector>
  </TitlesOfParts>
  <Company>Università degli Studi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Bonifacio</dc:creator>
  <cp:lastModifiedBy>Eleonora Bonifacio</cp:lastModifiedBy>
  <cp:lastPrinted>2012-10-23T15:08:45Z</cp:lastPrinted>
  <dcterms:created xsi:type="dcterms:W3CDTF">2011-07-25T14:04:09Z</dcterms:created>
  <dcterms:modified xsi:type="dcterms:W3CDTF">2020-10-15T10:58:19Z</dcterms:modified>
</cp:coreProperties>
</file>